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75" yWindow="2295" windowWidth="15480" windowHeight="8265" tabRatio="387" activeTab="0"/>
  </bookViews>
  <sheets>
    <sheet name="ход работ для сайта" sheetId="1" r:id="rId1"/>
    <sheet name="% выполнения" sheetId="2" r:id="rId2"/>
    <sheet name="ход работ" sheetId="3" r:id="rId3"/>
  </sheets>
  <definedNames>
    <definedName name="_xlnm.Print_Titles" localSheetId="2">'ход работ'!$3:$3</definedName>
    <definedName name="_xlnm.Print_Titles" localSheetId="0">'ход работ для сайта'!$3:$3</definedName>
    <definedName name="_xlnm.Print_Area" localSheetId="1">'% выполнения'!$A$1:$O$66</definedName>
    <definedName name="_xlnm.Print_Area" localSheetId="2">'ход работ'!$B$1:$N$74</definedName>
    <definedName name="_xlnm.Print_Area" localSheetId="0">'ход работ для сайта'!$B$1:$I$74</definedName>
  </definedNames>
  <calcPr fullCalcOnLoad="1" fullPrecision="0"/>
</workbook>
</file>

<file path=xl/sharedStrings.xml><?xml version="1.0" encoding="utf-8"?>
<sst xmlns="http://schemas.openxmlformats.org/spreadsheetml/2006/main" count="353" uniqueCount="87">
  <si>
    <t>ХВС</t>
  </si>
  <si>
    <t>Адрес</t>
  </si>
  <si>
    <t>№</t>
  </si>
  <si>
    <t>Итого по дому:</t>
  </si>
  <si>
    <t>Вид работ</t>
  </si>
  <si>
    <t>ЭО</t>
  </si>
  <si>
    <t>Кровля</t>
  </si>
  <si>
    <t>Фасад</t>
  </si>
  <si>
    <t>кан-я</t>
  </si>
  <si>
    <t>№п/п</t>
  </si>
  <si>
    <t>кол-во чел.</t>
  </si>
  <si>
    <t>начало работ по графику</t>
  </si>
  <si>
    <t>окончание работ по графику</t>
  </si>
  <si>
    <t>ООО УК "Сервис-Гарант"</t>
  </si>
  <si>
    <t>ЦО</t>
  </si>
  <si>
    <t>Выполнение КС-2</t>
  </si>
  <si>
    <t>% вып.по натур.</t>
  </si>
  <si>
    <t>% выполн. по КС-2</t>
  </si>
  <si>
    <t>ИНФОРМАЦИЯ ПО КАПИТАЛЬНОМУ РЕМОНТУ</t>
  </si>
  <si>
    <t>по ООО УК "Сервис-Гарант" Советского района</t>
  </si>
  <si>
    <t>№ п/п</t>
  </si>
  <si>
    <t>Завершены подготовительные работы</t>
  </si>
  <si>
    <t>Виды работ</t>
  </si>
  <si>
    <t>Объем по титулу</t>
  </si>
  <si>
    <t>Объем выполнения</t>
  </si>
  <si>
    <t>% выполнения</t>
  </si>
  <si>
    <t>Сумма расходов</t>
  </si>
  <si>
    <t>Примечание</t>
  </si>
  <si>
    <t>начало</t>
  </si>
  <si>
    <t>окончание</t>
  </si>
  <si>
    <t>% отставания</t>
  </si>
  <si>
    <t>цо</t>
  </si>
  <si>
    <t>хвс</t>
  </si>
  <si>
    <t>канал</t>
  </si>
  <si>
    <t>эо</t>
  </si>
  <si>
    <t>фасад</t>
  </si>
  <si>
    <t>подъезды</t>
  </si>
  <si>
    <t>общий %</t>
  </si>
  <si>
    <t xml:space="preserve">Титульная сумма </t>
  </si>
  <si>
    <t>.</t>
  </si>
  <si>
    <t xml:space="preserve"> </t>
  </si>
  <si>
    <t>технадзор</t>
  </si>
  <si>
    <t>Экспертиза</t>
  </si>
  <si>
    <t>кровля</t>
  </si>
  <si>
    <t>Технадзор</t>
  </si>
  <si>
    <t>дата</t>
  </si>
  <si>
    <t>Энергобследование</t>
  </si>
  <si>
    <t>УПР</t>
  </si>
  <si>
    <t>ВСЕГО :</t>
  </si>
  <si>
    <t>гос.комиссия</t>
  </si>
  <si>
    <t>Ак. Губкина, 8(5 этажей, 2 подъезда, 33 квартиры)</t>
  </si>
  <si>
    <t>Журналистов,11 ( 5 этажей,  4 подъезда, 80 квартир)</t>
  </si>
  <si>
    <t>Ново-Азинская,43 (  5 этажей,  4 подъезда,  56 квартир)</t>
  </si>
  <si>
    <t>Ново-Азинская,45 (  5 этажей, 4 подъезда,  70 квартир)</t>
  </si>
  <si>
    <t>Пионерская,4 (2 эт, 2 подъезда, 12 квартир)</t>
  </si>
  <si>
    <t>ООО "БилдСтрой" Валеев Айрат тел.89274912784</t>
  </si>
  <si>
    <t>Губкина, 5 ( 5 этажей, 3 подьезда, 79 квартир)</t>
  </si>
  <si>
    <t>ООО "КЭС"</t>
  </si>
  <si>
    <t>Губкина, 42 ( 3 этажа, 2 подьезда, 15 квартир)</t>
  </si>
  <si>
    <t>Ак.Кирпичникова.10 ( 5 этажей, 4 подьезда, 80 квартир)</t>
  </si>
  <si>
    <t>Ак.Кирпичникова. 16 ( 5 этажей, 4 подьезда, 80 квартир)</t>
  </si>
  <si>
    <t>Губкина, 8</t>
  </si>
  <si>
    <t>Журналистов,11</t>
  </si>
  <si>
    <t>Ново-Азинская,43</t>
  </si>
  <si>
    <t>Ново-Азинская,45</t>
  </si>
  <si>
    <t>Пионерская,4</t>
  </si>
  <si>
    <t>Губкина, 5</t>
  </si>
  <si>
    <t>Губкина, 42</t>
  </si>
  <si>
    <t>Кирпичникова, 10</t>
  </si>
  <si>
    <t>Кирпичникова, 16</t>
  </si>
  <si>
    <t>ООО "СТК" Валиуллин Айдар Ахатович. Прораб Евгений- тел.89196238524</t>
  </si>
  <si>
    <t>Информация о проведении капитального ремонта с участием средств Фонда содействия реформированию ЖКХ в 2018 году ООО УК "Сервис-Гарант"</t>
  </si>
  <si>
    <t>Подрядчик</t>
  </si>
  <si>
    <t>ООО "Техно-Кровля" Сантехника Ирина-тел.89033050778, Тимур 89372871702</t>
  </si>
  <si>
    <t>ООО СТК "Астория" Валиев Ленар Вакилович тел.239-69-57, 89047615123, Марат - 297-40-06</t>
  </si>
  <si>
    <t>ООО "Лифт-НК" Федотова Екатерина Анатольевна тел.8917-914-41-90, суб. - Филиппов А.А.</t>
  </si>
  <si>
    <t>выполнено</t>
  </si>
  <si>
    <t>выполнена (раб.комиссия-1.08.2018)</t>
  </si>
  <si>
    <t>Программа капитального ремонта 2018 г.</t>
  </si>
  <si>
    <t>выполнено, кроме слуховых окон</t>
  </si>
  <si>
    <t>выполнено, устранение замечаний</t>
  </si>
  <si>
    <t>выполнено (раб.комиссия-1.10.2018)</t>
  </si>
  <si>
    <t>выполнено (раб.комиссия-19.09.2018)</t>
  </si>
  <si>
    <t>выполнено ,кроме наружного контура</t>
  </si>
  <si>
    <t xml:space="preserve">выполнено </t>
  </si>
  <si>
    <t>по состоянию на 4.12.2018</t>
  </si>
  <si>
    <t xml:space="preserve">выполнена 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</si>
</sst>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 &quot;;\-#,##0&quot; &quot;"/>
    <numFmt numFmtId="181" formatCode="#,##0&quot; &quot;;[Red]\-#,##0&quot; &quot;"/>
    <numFmt numFmtId="182" formatCode="#,##0.00&quot; &quot;;\-#,##0.00&quot; &quot;"/>
    <numFmt numFmtId="183" formatCode="#,##0.00&quot; &quot;;[Red]\-#,##0.00&quot; &quot;"/>
    <numFmt numFmtId="184" formatCode="_-* #,##0&quot; &quot;_-;\-* #,##0&quot; &quot;_-;_-* &quot;-&quot;&quot; &quot;_-;_-@_-"/>
    <numFmt numFmtId="185" formatCode="_-* #,##0_ _-;\-* #,##0_ _-;_-* &quot;-&quot;_ _-;_-@_-"/>
    <numFmt numFmtId="186" formatCode="_-* #,##0.00&quot; &quot;_-;\-* #,##0.00&quot; &quot;_-;_-* &quot;-&quot;??&quot; &quot;_-;_-@_-"/>
    <numFmt numFmtId="187" formatCode="_-* #,##0.00_ _-;\-* #,##0.00_ _-;_-* &quot;-&quot;??_ _-;_-@_-"/>
    <numFmt numFmtId="188" formatCode="0.000"/>
    <numFmt numFmtId="189" formatCode="#&quot; &quot;##0.000_ "/>
    <numFmt numFmtId="190" formatCode="#&quot; &quot;##0.00_ "/>
    <numFmt numFmtId="191" formatCode="#&quot; &quot;##0.00&quot; &quot;"/>
    <numFmt numFmtId="192" formatCode="#&quot; &quot;##0&quot; &quot;"/>
    <numFmt numFmtId="193" formatCode="dd\.mm\.yyyy"/>
    <numFmt numFmtId="194" formatCode="#,##0.00_р_."/>
    <numFmt numFmtId="195" formatCode="#,##0_р_."/>
    <numFmt numFmtId="196" formatCode="0.0"/>
    <numFmt numFmtId="197" formatCode="#,##0.000_р_."/>
    <numFmt numFmtId="198" formatCode="#,##0.0000_р_."/>
    <numFmt numFmtId="199" formatCode="#,##0.0_р_."/>
    <numFmt numFmtId="200" formatCode="#,##0.00&quot;р.&quot;"/>
    <numFmt numFmtId="201" formatCode="[$-FC19]d\ mmmm\ yyyy\ &quot;г.&quot;"/>
    <numFmt numFmtId="202" formatCode="mmm/yyyy"/>
    <numFmt numFmtId="203" formatCode="#,##0.00000_р_.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 Cyr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sz val="14"/>
      <color indexed="12"/>
      <name val="Times New Roman"/>
      <family val="1"/>
    </font>
    <font>
      <sz val="14"/>
      <color indexed="8"/>
      <name val="Times New Roman"/>
      <family val="1"/>
    </font>
    <font>
      <b/>
      <sz val="18"/>
      <name val="Times New Roman"/>
      <family val="1"/>
    </font>
    <font>
      <b/>
      <sz val="14"/>
      <color indexed="17"/>
      <name val="Times New Roman"/>
      <family val="1"/>
    </font>
    <font>
      <sz val="18"/>
      <name val="Times New Roman"/>
      <family val="1"/>
    </font>
    <font>
      <b/>
      <sz val="18"/>
      <color indexed="17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17"/>
      <name val="Times New Roman"/>
      <family val="1"/>
    </font>
    <font>
      <sz val="11"/>
      <color indexed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b/>
      <i/>
      <u val="single"/>
      <sz val="18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8"/>
      <color indexed="10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8"/>
      <color theme="1"/>
      <name val="Times New Roman"/>
      <family val="1"/>
    </font>
    <font>
      <b/>
      <i/>
      <u val="single"/>
      <sz val="18"/>
      <color theme="1"/>
      <name val="Times New Roman"/>
      <family val="1"/>
    </font>
    <font>
      <b/>
      <sz val="16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8"/>
      <color rgb="FFFF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/>
      <right>
        <color indexed="63"/>
      </right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1" fillId="16" borderId="0">
      <alignment horizontal="center" vertical="top"/>
      <protection/>
    </xf>
    <xf numFmtId="0" fontId="2" fillId="16" borderId="0">
      <alignment horizontal="center" vertical="center"/>
      <protection/>
    </xf>
    <xf numFmtId="0" fontId="3" fillId="16" borderId="0">
      <alignment horizontal="center" vertical="center"/>
      <protection/>
    </xf>
    <xf numFmtId="0" fontId="4" fillId="16" borderId="0">
      <alignment horizontal="center" vertical="center"/>
      <protection/>
    </xf>
    <xf numFmtId="0" fontId="5" fillId="16" borderId="0">
      <alignment horizontal="center" vertical="center"/>
      <protection/>
    </xf>
    <xf numFmtId="0" fontId="1" fillId="16" borderId="0">
      <alignment horizontal="center" vertical="top"/>
      <protection/>
    </xf>
    <xf numFmtId="0" fontId="6" fillId="16" borderId="0">
      <alignment horizontal="center" vertical="center"/>
      <protection/>
    </xf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0" borderId="0" applyNumberFormat="0" applyBorder="0" applyAlignment="0" applyProtection="0"/>
    <xf numFmtId="0" fontId="9" fillId="7" borderId="1" applyNumberFormat="0" applyAlignment="0" applyProtection="0"/>
    <xf numFmtId="0" fontId="10" fillId="21" borderId="2" applyNumberFormat="0" applyAlignment="0" applyProtection="0"/>
    <xf numFmtId="0" fontId="11" fillId="21" borderId="1" applyNumberFormat="0" applyAlignment="0" applyProtection="0"/>
    <xf numFmtId="0" fontId="1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2" borderId="7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81">
    <xf numFmtId="0" fontId="0" fillId="0" borderId="0" xfId="0" applyAlignment="1">
      <alignment/>
    </xf>
    <xf numFmtId="14" fontId="27" fillId="0" borderId="10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1" fontId="27" fillId="0" borderId="0" xfId="0" applyNumberFormat="1" applyFont="1" applyAlignment="1">
      <alignment horizontal="center"/>
    </xf>
    <xf numFmtId="9" fontId="27" fillId="0" borderId="0" xfId="0" applyNumberFormat="1" applyFont="1" applyFill="1" applyAlignment="1">
      <alignment horizontal="center"/>
    </xf>
    <xf numFmtId="0" fontId="28" fillId="0" borderId="0" xfId="0" applyFont="1" applyAlignment="1">
      <alignment/>
    </xf>
    <xf numFmtId="0" fontId="27" fillId="0" borderId="11" xfId="0" applyFont="1" applyBorder="1" applyAlignment="1">
      <alignment horizontal="center"/>
    </xf>
    <xf numFmtId="1" fontId="27" fillId="0" borderId="11" xfId="0" applyNumberFormat="1" applyFont="1" applyBorder="1" applyAlignment="1">
      <alignment horizontal="center"/>
    </xf>
    <xf numFmtId="9" fontId="27" fillId="0" borderId="11" xfId="0" applyNumberFormat="1" applyFont="1" applyFill="1" applyBorder="1" applyAlignment="1">
      <alignment horizontal="center"/>
    </xf>
    <xf numFmtId="2" fontId="27" fillId="0" borderId="11" xfId="0" applyNumberFormat="1" applyFont="1" applyBorder="1" applyAlignment="1">
      <alignment horizontal="center"/>
    </xf>
    <xf numFmtId="10" fontId="27" fillId="0" borderId="11" xfId="0" applyNumberFormat="1" applyFont="1" applyBorder="1" applyAlignment="1">
      <alignment horizontal="center"/>
    </xf>
    <xf numFmtId="10" fontId="27" fillId="0" borderId="12" xfId="0" applyNumberFormat="1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1" fontId="27" fillId="0" borderId="13" xfId="0" applyNumberFormat="1" applyFont="1" applyBorder="1" applyAlignment="1">
      <alignment horizontal="center"/>
    </xf>
    <xf numFmtId="9" fontId="27" fillId="0" borderId="13" xfId="0" applyNumberFormat="1" applyFont="1" applyFill="1" applyBorder="1" applyAlignment="1">
      <alignment horizontal="center"/>
    </xf>
    <xf numFmtId="2" fontId="27" fillId="0" borderId="13" xfId="0" applyNumberFormat="1" applyFont="1" applyBorder="1" applyAlignment="1">
      <alignment horizontal="center"/>
    </xf>
    <xf numFmtId="10" fontId="27" fillId="0" borderId="10" xfId="0" applyNumberFormat="1" applyFont="1" applyBorder="1" applyAlignment="1">
      <alignment horizontal="center"/>
    </xf>
    <xf numFmtId="10" fontId="27" fillId="0" borderId="14" xfId="0" applyNumberFormat="1" applyFont="1" applyBorder="1" applyAlignment="1">
      <alignment horizontal="center"/>
    </xf>
    <xf numFmtId="10" fontId="27" fillId="0" borderId="10" xfId="0" applyNumberFormat="1" applyFont="1" applyFill="1" applyBorder="1" applyAlignment="1">
      <alignment horizontal="center"/>
    </xf>
    <xf numFmtId="10" fontId="27" fillId="0" borderId="14" xfId="0" applyNumberFormat="1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27" fillId="0" borderId="0" xfId="0" applyFont="1" applyFill="1" applyAlignment="1">
      <alignment/>
    </xf>
    <xf numFmtId="0" fontId="27" fillId="0" borderId="10" xfId="0" applyFont="1" applyBorder="1" applyAlignment="1">
      <alignment horizontal="center"/>
    </xf>
    <xf numFmtId="1" fontId="27" fillId="0" borderId="10" xfId="0" applyNumberFormat="1" applyFont="1" applyBorder="1" applyAlignment="1">
      <alignment horizontal="center"/>
    </xf>
    <xf numFmtId="9" fontId="27" fillId="0" borderId="10" xfId="0" applyNumberFormat="1" applyFont="1" applyFill="1" applyBorder="1" applyAlignment="1">
      <alignment horizontal="center"/>
    </xf>
    <xf numFmtId="4" fontId="27" fillId="0" borderId="10" xfId="0" applyNumberFormat="1" applyFont="1" applyBorder="1" applyAlignment="1">
      <alignment horizontal="center"/>
    </xf>
    <xf numFmtId="2" fontId="27" fillId="0" borderId="10" xfId="0" applyNumberFormat="1" applyFont="1" applyBorder="1" applyAlignment="1">
      <alignment horizontal="center"/>
    </xf>
    <xf numFmtId="0" fontId="27" fillId="0" borderId="10" xfId="0" applyFont="1" applyBorder="1" applyAlignment="1">
      <alignment/>
    </xf>
    <xf numFmtId="10" fontId="27" fillId="0" borderId="13" xfId="0" applyNumberFormat="1" applyFont="1" applyBorder="1" applyAlignment="1">
      <alignment horizontal="center"/>
    </xf>
    <xf numFmtId="0" fontId="30" fillId="0" borderId="15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left" vertical="center"/>
    </xf>
    <xf numFmtId="194" fontId="29" fillId="0" borderId="0" xfId="0" applyNumberFormat="1" applyFont="1" applyFill="1" applyAlignment="1">
      <alignment horizontal="center" vertical="center"/>
    </xf>
    <xf numFmtId="9" fontId="29" fillId="0" borderId="0" xfId="0" applyNumberFormat="1" applyFont="1" applyFill="1" applyAlignment="1">
      <alignment horizontal="center" vertical="center"/>
    </xf>
    <xf numFmtId="9" fontId="32" fillId="0" borderId="0" xfId="0" applyNumberFormat="1" applyFont="1" applyFill="1" applyAlignment="1">
      <alignment horizontal="center" vertical="center"/>
    </xf>
    <xf numFmtId="194" fontId="30" fillId="0" borderId="15" xfId="0" applyNumberFormat="1" applyFont="1" applyFill="1" applyBorder="1" applyAlignment="1">
      <alignment horizontal="center" vertical="center" wrapText="1"/>
    </xf>
    <xf numFmtId="9" fontId="30" fillId="0" borderId="15" xfId="0" applyNumberFormat="1" applyFont="1" applyFill="1" applyBorder="1" applyAlignment="1">
      <alignment horizontal="center" vertical="center" wrapText="1"/>
    </xf>
    <xf numFmtId="9" fontId="31" fillId="0" borderId="15" xfId="0" applyNumberFormat="1" applyFont="1" applyFill="1" applyBorder="1" applyAlignment="1">
      <alignment horizontal="center" vertical="center" wrapText="1"/>
    </xf>
    <xf numFmtId="194" fontId="30" fillId="0" borderId="0" xfId="0" applyNumberFormat="1" applyFont="1" applyFill="1" applyAlignment="1">
      <alignment horizontal="center" vertical="center"/>
    </xf>
    <xf numFmtId="0" fontId="29" fillId="0" borderId="11" xfId="0" applyFont="1" applyFill="1" applyBorder="1" applyAlignment="1">
      <alignment horizontal="left" vertical="center"/>
    </xf>
    <xf numFmtId="194" fontId="29" fillId="0" borderId="11" xfId="0" applyNumberFormat="1" applyFont="1" applyFill="1" applyBorder="1" applyAlignment="1">
      <alignment vertical="center"/>
    </xf>
    <xf numFmtId="9" fontId="29" fillId="0" borderId="16" xfId="0" applyNumberFormat="1" applyFont="1" applyFill="1" applyBorder="1" applyAlignment="1">
      <alignment horizontal="center" vertical="center"/>
    </xf>
    <xf numFmtId="14" fontId="33" fillId="0" borderId="11" xfId="0" applyNumberFormat="1" applyFont="1" applyFill="1" applyBorder="1" applyAlignment="1">
      <alignment horizontal="center" wrapText="1"/>
    </xf>
    <xf numFmtId="9" fontId="32" fillId="0" borderId="11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vertical="center"/>
    </xf>
    <xf numFmtId="194" fontId="29" fillId="0" borderId="10" xfId="0" applyNumberFormat="1" applyFont="1" applyFill="1" applyBorder="1" applyAlignment="1">
      <alignment vertical="center"/>
    </xf>
    <xf numFmtId="9" fontId="29" fillId="0" borderId="10" xfId="0" applyNumberFormat="1" applyFont="1" applyFill="1" applyBorder="1" applyAlignment="1">
      <alignment horizontal="center" vertical="center"/>
    </xf>
    <xf numFmtId="14" fontId="33" fillId="0" borderId="10" xfId="0" applyNumberFormat="1" applyFont="1" applyBorder="1" applyAlignment="1">
      <alignment horizontal="center" wrapText="1"/>
    </xf>
    <xf numFmtId="9" fontId="32" fillId="0" borderId="10" xfId="0" applyNumberFormat="1" applyFont="1" applyFill="1" applyBorder="1" applyAlignment="1">
      <alignment horizontal="center" vertical="center" wrapText="1"/>
    </xf>
    <xf numFmtId="9" fontId="32" fillId="0" borderId="13" xfId="0" applyNumberFormat="1" applyFont="1" applyBorder="1" applyAlignment="1">
      <alignment horizontal="center" vertical="center" wrapText="1"/>
    </xf>
    <xf numFmtId="9" fontId="32" fillId="0" borderId="13" xfId="0" applyNumberFormat="1" applyFont="1" applyFill="1" applyBorder="1" applyAlignment="1">
      <alignment horizontal="center" vertical="center" wrapText="1"/>
    </xf>
    <xf numFmtId="9" fontId="32" fillId="0" borderId="11" xfId="0" applyNumberFormat="1" applyFont="1" applyFill="1" applyBorder="1" applyAlignment="1">
      <alignment horizontal="center" vertical="center"/>
    </xf>
    <xf numFmtId="14" fontId="33" fillId="0" borderId="10" xfId="0" applyNumberFormat="1" applyFont="1" applyBorder="1" applyAlignment="1">
      <alignment horizontal="center"/>
    </xf>
    <xf numFmtId="9" fontId="32" fillId="0" borderId="10" xfId="0" applyNumberFormat="1" applyFont="1" applyFill="1" applyBorder="1" applyAlignment="1">
      <alignment horizontal="center" vertical="center"/>
    </xf>
    <xf numFmtId="194" fontId="29" fillId="0" borderId="17" xfId="0" applyNumberFormat="1" applyFont="1" applyFill="1" applyBorder="1" applyAlignment="1">
      <alignment vertical="center"/>
    </xf>
    <xf numFmtId="14" fontId="33" fillId="0" borderId="10" xfId="0" applyNumberFormat="1" applyFont="1" applyFill="1" applyBorder="1" applyAlignment="1">
      <alignment horizontal="center"/>
    </xf>
    <xf numFmtId="195" fontId="30" fillId="0" borderId="11" xfId="0" applyNumberFormat="1" applyFont="1" applyFill="1" applyBorder="1" applyAlignment="1">
      <alignment horizontal="center" vertical="center" wrapText="1"/>
    </xf>
    <xf numFmtId="195" fontId="30" fillId="0" borderId="10" xfId="0" applyNumberFormat="1" applyFont="1" applyFill="1" applyBorder="1" applyAlignment="1">
      <alignment horizontal="center" vertical="center" wrapText="1"/>
    </xf>
    <xf numFmtId="195" fontId="30" fillId="0" borderId="11" xfId="0" applyNumberFormat="1" applyFont="1" applyFill="1" applyBorder="1" applyAlignment="1">
      <alignment horizontal="center" vertical="center"/>
    </xf>
    <xf numFmtId="195" fontId="30" fillId="0" borderId="10" xfId="0" applyNumberFormat="1" applyFont="1" applyFill="1" applyBorder="1" applyAlignment="1">
      <alignment horizontal="center" vertical="center"/>
    </xf>
    <xf numFmtId="14" fontId="27" fillId="0" borderId="11" xfId="0" applyNumberFormat="1" applyFont="1" applyFill="1" applyBorder="1" applyAlignment="1">
      <alignment horizontal="center" wrapText="1"/>
    </xf>
    <xf numFmtId="14" fontId="27" fillId="0" borderId="10" xfId="0" applyNumberFormat="1" applyFont="1" applyBorder="1" applyAlignment="1">
      <alignment horizontal="center" wrapText="1"/>
    </xf>
    <xf numFmtId="14" fontId="27" fillId="0" borderId="10" xfId="0" applyNumberFormat="1" applyFont="1" applyFill="1" applyBorder="1" applyAlignment="1">
      <alignment horizontal="center" wrapText="1"/>
    </xf>
    <xf numFmtId="49" fontId="29" fillId="0" borderId="0" xfId="0" applyNumberFormat="1" applyFont="1" applyFill="1" applyAlignment="1">
      <alignment horizontal="center" vertical="center"/>
    </xf>
    <xf numFmtId="0" fontId="35" fillId="25" borderId="15" xfId="0" applyFont="1" applyFill="1" applyBorder="1" applyAlignment="1">
      <alignment horizontal="left" vertical="center"/>
    </xf>
    <xf numFmtId="194" fontId="35" fillId="25" borderId="15" xfId="0" applyNumberFormat="1" applyFont="1" applyFill="1" applyBorder="1" applyAlignment="1">
      <alignment vertical="center"/>
    </xf>
    <xf numFmtId="9" fontId="35" fillId="25" borderId="15" xfId="0" applyNumberFormat="1" applyFont="1" applyFill="1" applyBorder="1" applyAlignment="1">
      <alignment horizontal="center" vertical="center"/>
    </xf>
    <xf numFmtId="194" fontId="35" fillId="25" borderId="15" xfId="0" applyNumberFormat="1" applyFont="1" applyFill="1" applyBorder="1" applyAlignment="1">
      <alignment horizontal="center" vertical="center"/>
    </xf>
    <xf numFmtId="195" fontId="35" fillId="25" borderId="15" xfId="0" applyNumberFormat="1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horizontal="left" vertical="center"/>
    </xf>
    <xf numFmtId="0" fontId="29" fillId="0" borderId="18" xfId="0" applyFont="1" applyBorder="1" applyAlignment="1">
      <alignment vertical="center"/>
    </xf>
    <xf numFmtId="194" fontId="36" fillId="0" borderId="0" xfId="0" applyNumberFormat="1" applyFont="1" applyFill="1" applyAlignment="1">
      <alignment vertical="center"/>
    </xf>
    <xf numFmtId="194" fontId="34" fillId="0" borderId="19" xfId="0" applyNumberFormat="1" applyFont="1" applyFill="1" applyBorder="1" applyAlignment="1">
      <alignment horizontal="center" vertical="center" wrapText="1"/>
    </xf>
    <xf numFmtId="194" fontId="36" fillId="0" borderId="14" xfId="0" applyNumberFormat="1" applyFont="1" applyFill="1" applyBorder="1" applyAlignment="1">
      <alignment vertical="center" wrapText="1"/>
    </xf>
    <xf numFmtId="194" fontId="37" fillId="25" borderId="19" xfId="0" applyNumberFormat="1" applyFont="1" applyFill="1" applyBorder="1" applyAlignment="1">
      <alignment vertical="center"/>
    </xf>
    <xf numFmtId="195" fontId="39" fillId="0" borderId="0" xfId="0" applyNumberFormat="1" applyFont="1" applyFill="1" applyAlignment="1">
      <alignment vertical="center"/>
    </xf>
    <xf numFmtId="194" fontId="39" fillId="0" borderId="0" xfId="0" applyNumberFormat="1" applyFont="1" applyFill="1" applyAlignment="1">
      <alignment vertical="center"/>
    </xf>
    <xf numFmtId="194" fontId="39" fillId="0" borderId="0" xfId="0" applyNumberFormat="1" applyFont="1" applyFill="1" applyAlignment="1">
      <alignment horizontal="right" vertical="center"/>
    </xf>
    <xf numFmtId="0" fontId="39" fillId="0" borderId="0" xfId="0" applyFont="1" applyFill="1" applyAlignment="1">
      <alignment vertical="center"/>
    </xf>
    <xf numFmtId="0" fontId="39" fillId="0" borderId="0" xfId="0" applyFont="1" applyFill="1" applyAlignment="1">
      <alignment horizontal="center" vertical="top"/>
    </xf>
    <xf numFmtId="0" fontId="39" fillId="0" borderId="0" xfId="0" applyFont="1" applyFill="1" applyAlignment="1">
      <alignment horizontal="left" vertical="top" wrapText="1"/>
    </xf>
    <xf numFmtId="0" fontId="39" fillId="0" borderId="0" xfId="0" applyFont="1" applyFill="1" applyAlignment="1">
      <alignment horizontal="center" vertical="center" wrapText="1"/>
    </xf>
    <xf numFmtId="194" fontId="39" fillId="0" borderId="0" xfId="0" applyNumberFormat="1" applyFont="1" applyFill="1" applyAlignment="1">
      <alignment horizontal="center" vertical="center"/>
    </xf>
    <xf numFmtId="194" fontId="38" fillId="0" borderId="0" xfId="0" applyNumberFormat="1" applyFont="1" applyFill="1" applyAlignment="1">
      <alignment horizontal="center" vertical="center"/>
    </xf>
    <xf numFmtId="0" fontId="38" fillId="0" borderId="20" xfId="0" applyFont="1" applyFill="1" applyBorder="1" applyAlignment="1">
      <alignment horizontal="center" vertical="top" wrapText="1"/>
    </xf>
    <xf numFmtId="0" fontId="38" fillId="0" borderId="21" xfId="0" applyFont="1" applyFill="1" applyBorder="1" applyAlignment="1">
      <alignment horizontal="center" vertical="top" wrapText="1"/>
    </xf>
    <xf numFmtId="0" fontId="38" fillId="0" borderId="15" xfId="0" applyFont="1" applyFill="1" applyBorder="1" applyAlignment="1">
      <alignment horizontal="center" vertical="center" wrapText="1"/>
    </xf>
    <xf numFmtId="195" fontId="38" fillId="0" borderId="0" xfId="0" applyNumberFormat="1" applyFont="1" applyFill="1" applyAlignment="1">
      <alignment horizontal="center" vertical="center" wrapText="1"/>
    </xf>
    <xf numFmtId="194" fontId="38" fillId="0" borderId="0" xfId="0" applyNumberFormat="1" applyFont="1" applyFill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194" fontId="38" fillId="0" borderId="0" xfId="0" applyNumberFormat="1" applyFont="1" applyFill="1" applyAlignment="1">
      <alignment vertical="center"/>
    </xf>
    <xf numFmtId="194" fontId="38" fillId="0" borderId="0" xfId="0" applyNumberFormat="1" applyFont="1" applyFill="1" applyAlignment="1">
      <alignment horizontal="right" vertical="center"/>
    </xf>
    <xf numFmtId="195" fontId="38" fillId="0" borderId="0" xfId="0" applyNumberFormat="1" applyFont="1" applyFill="1" applyAlignment="1">
      <alignment vertical="center"/>
    </xf>
    <xf numFmtId="0" fontId="38" fillId="0" borderId="0" xfId="0" applyFont="1" applyFill="1" applyAlignment="1">
      <alignment vertical="center"/>
    </xf>
    <xf numFmtId="195" fontId="40" fillId="0" borderId="0" xfId="0" applyNumberFormat="1" applyFont="1" applyFill="1" applyAlignment="1">
      <alignment vertical="center"/>
    </xf>
    <xf numFmtId="194" fontId="40" fillId="0" borderId="0" xfId="0" applyNumberFormat="1" applyFont="1" applyFill="1" applyAlignment="1">
      <alignment vertical="center"/>
    </xf>
    <xf numFmtId="194" fontId="40" fillId="0" borderId="0" xfId="0" applyNumberFormat="1" applyFont="1" applyFill="1" applyAlignment="1">
      <alignment horizontal="right" vertical="center"/>
    </xf>
    <xf numFmtId="0" fontId="40" fillId="0" borderId="0" xfId="0" applyFont="1" applyFill="1" applyAlignment="1">
      <alignment vertical="center"/>
    </xf>
    <xf numFmtId="194" fontId="41" fillId="25" borderId="15" xfId="0" applyNumberFormat="1" applyFont="1" applyFill="1" applyBorder="1" applyAlignment="1">
      <alignment horizontal="center" vertical="center" wrapText="1"/>
    </xf>
    <xf numFmtId="195" fontId="41" fillId="0" borderId="0" xfId="0" applyNumberFormat="1" applyFont="1" applyFill="1" applyAlignment="1">
      <alignment vertical="center"/>
    </xf>
    <xf numFmtId="194" fontId="41" fillId="0" borderId="0" xfId="0" applyNumberFormat="1" applyFont="1" applyFill="1" applyAlignment="1">
      <alignment vertical="center"/>
    </xf>
    <xf numFmtId="194" fontId="41" fillId="0" borderId="0" xfId="0" applyNumberFormat="1" applyFont="1" applyFill="1" applyAlignment="1">
      <alignment horizontal="right" vertical="center"/>
    </xf>
    <xf numFmtId="0" fontId="41" fillId="0" borderId="0" xfId="0" applyFont="1" applyFill="1" applyAlignment="1">
      <alignment vertical="center"/>
    </xf>
    <xf numFmtId="14" fontId="33" fillId="0" borderId="16" xfId="0" applyNumberFormat="1" applyFont="1" applyFill="1" applyBorder="1" applyAlignment="1">
      <alignment horizontal="center"/>
    </xf>
    <xf numFmtId="14" fontId="33" fillId="0" borderId="13" xfId="0" applyNumberFormat="1" applyFont="1" applyFill="1" applyBorder="1" applyAlignment="1">
      <alignment horizontal="center"/>
    </xf>
    <xf numFmtId="195" fontId="30" fillId="0" borderId="13" xfId="0" applyNumberFormat="1" applyFont="1" applyFill="1" applyBorder="1" applyAlignment="1">
      <alignment horizontal="center" vertical="center"/>
    </xf>
    <xf numFmtId="194" fontId="29" fillId="0" borderId="13" xfId="0" applyNumberFormat="1" applyFont="1" applyFill="1" applyBorder="1" applyAlignment="1">
      <alignment vertical="center"/>
    </xf>
    <xf numFmtId="9" fontId="32" fillId="0" borderId="13" xfId="0" applyNumberFormat="1" applyFont="1" applyFill="1" applyBorder="1" applyAlignment="1">
      <alignment horizontal="center" vertical="center"/>
    </xf>
    <xf numFmtId="0" fontId="29" fillId="26" borderId="10" xfId="0" applyFont="1" applyFill="1" applyBorder="1" applyAlignment="1">
      <alignment horizontal="left" vertical="center"/>
    </xf>
    <xf numFmtId="194" fontId="29" fillId="26" borderId="10" xfId="0" applyNumberFormat="1" applyFont="1" applyFill="1" applyBorder="1" applyAlignment="1">
      <alignment vertical="center"/>
    </xf>
    <xf numFmtId="9" fontId="32" fillId="26" borderId="10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top"/>
    </xf>
    <xf numFmtId="195" fontId="51" fillId="0" borderId="0" xfId="0" applyNumberFormat="1" applyFont="1" applyFill="1" applyAlignment="1">
      <alignment vertical="center"/>
    </xf>
    <xf numFmtId="194" fontId="51" fillId="0" borderId="0" xfId="0" applyNumberFormat="1" applyFont="1" applyFill="1" applyAlignment="1">
      <alignment vertical="center"/>
    </xf>
    <xf numFmtId="194" fontId="51" fillId="0" borderId="0" xfId="0" applyNumberFormat="1" applyFont="1" applyFill="1" applyAlignment="1">
      <alignment horizontal="right" vertical="center"/>
    </xf>
    <xf numFmtId="0" fontId="51" fillId="0" borderId="0" xfId="0" applyFont="1" applyFill="1" applyAlignment="1">
      <alignment vertical="center"/>
    </xf>
    <xf numFmtId="0" fontId="39" fillId="0" borderId="0" xfId="0" applyFont="1" applyFill="1" applyBorder="1" applyAlignment="1">
      <alignment horizontal="center" vertical="top"/>
    </xf>
    <xf numFmtId="9" fontId="29" fillId="26" borderId="10" xfId="0" applyNumberFormat="1" applyFont="1" applyFill="1" applyBorder="1" applyAlignment="1">
      <alignment horizontal="center" vertical="center"/>
    </xf>
    <xf numFmtId="195" fontId="29" fillId="26" borderId="10" xfId="0" applyNumberFormat="1" applyFont="1" applyFill="1" applyBorder="1" applyAlignment="1">
      <alignment horizontal="center" vertical="center"/>
    </xf>
    <xf numFmtId="194" fontId="36" fillId="26" borderId="10" xfId="0" applyNumberFormat="1" applyFont="1" applyFill="1" applyBorder="1" applyAlignment="1">
      <alignment vertical="center"/>
    </xf>
    <xf numFmtId="14" fontId="27" fillId="0" borderId="13" xfId="0" applyNumberFormat="1" applyFont="1" applyBorder="1" applyAlignment="1">
      <alignment horizontal="center"/>
    </xf>
    <xf numFmtId="4" fontId="27" fillId="0" borderId="11" xfId="0" applyNumberFormat="1" applyFont="1" applyBorder="1" applyAlignment="1">
      <alignment horizontal="center"/>
    </xf>
    <xf numFmtId="14" fontId="27" fillId="0" borderId="11" xfId="0" applyNumberFormat="1" applyFont="1" applyBorder="1" applyAlignment="1">
      <alignment horizontal="center"/>
    </xf>
    <xf numFmtId="9" fontId="42" fillId="0" borderId="11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/>
    </xf>
    <xf numFmtId="1" fontId="27" fillId="0" borderId="10" xfId="0" applyNumberFormat="1" applyFont="1" applyFill="1" applyBorder="1" applyAlignment="1">
      <alignment horizontal="center"/>
    </xf>
    <xf numFmtId="2" fontId="27" fillId="0" borderId="10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/>
    </xf>
    <xf numFmtId="0" fontId="27" fillId="0" borderId="22" xfId="0" applyFont="1" applyBorder="1" applyAlignment="1">
      <alignment horizontal="center"/>
    </xf>
    <xf numFmtId="1" fontId="27" fillId="0" borderId="22" xfId="0" applyNumberFormat="1" applyFont="1" applyBorder="1" applyAlignment="1">
      <alignment horizontal="center"/>
    </xf>
    <xf numFmtId="9" fontId="27" fillId="0" borderId="22" xfId="0" applyNumberFormat="1" applyFont="1" applyFill="1" applyBorder="1" applyAlignment="1">
      <alignment horizontal="center"/>
    </xf>
    <xf numFmtId="4" fontId="27" fillId="0" borderId="22" xfId="0" applyNumberFormat="1" applyFont="1" applyBorder="1" applyAlignment="1">
      <alignment horizontal="center"/>
    </xf>
    <xf numFmtId="0" fontId="27" fillId="0" borderId="22" xfId="0" applyFont="1" applyBorder="1" applyAlignment="1">
      <alignment/>
    </xf>
    <xf numFmtId="14" fontId="27" fillId="0" borderId="22" xfId="0" applyNumberFormat="1" applyFont="1" applyBorder="1" applyAlignment="1">
      <alignment horizontal="center"/>
    </xf>
    <xf numFmtId="10" fontId="27" fillId="0" borderId="22" xfId="0" applyNumberFormat="1" applyFont="1" applyBorder="1" applyAlignment="1">
      <alignment horizontal="center"/>
    </xf>
    <xf numFmtId="10" fontId="27" fillId="0" borderId="23" xfId="0" applyNumberFormat="1" applyFont="1" applyBorder="1" applyAlignment="1">
      <alignment horizontal="center"/>
    </xf>
    <xf numFmtId="0" fontId="27" fillId="0" borderId="13" xfId="0" applyFont="1" applyBorder="1" applyAlignment="1">
      <alignment/>
    </xf>
    <xf numFmtId="14" fontId="27" fillId="0" borderId="13" xfId="0" applyNumberFormat="1" applyFont="1" applyFill="1" applyBorder="1" applyAlignment="1">
      <alignment horizontal="center" wrapText="1"/>
    </xf>
    <xf numFmtId="0" fontId="28" fillId="0" borderId="21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1" fontId="28" fillId="0" borderId="15" xfId="0" applyNumberFormat="1" applyFont="1" applyBorder="1" applyAlignment="1">
      <alignment horizontal="center" vertical="center" wrapText="1"/>
    </xf>
    <xf numFmtId="9" fontId="28" fillId="0" borderId="15" xfId="0" applyNumberFormat="1" applyFont="1" applyFill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/>
    </xf>
    <xf numFmtId="0" fontId="27" fillId="0" borderId="11" xfId="0" applyFont="1" applyBorder="1" applyAlignment="1">
      <alignment/>
    </xf>
    <xf numFmtId="194" fontId="36" fillId="26" borderId="10" xfId="0" applyNumberFormat="1" applyFont="1" applyFill="1" applyBorder="1" applyAlignment="1">
      <alignment vertical="center" wrapText="1"/>
    </xf>
    <xf numFmtId="49" fontId="29" fillId="26" borderId="10" xfId="0" applyNumberFormat="1" applyFont="1" applyFill="1" applyBorder="1" applyAlignment="1">
      <alignment horizontal="center" vertical="center"/>
    </xf>
    <xf numFmtId="14" fontId="27" fillId="0" borderId="16" xfId="0" applyNumberFormat="1" applyFont="1" applyBorder="1" applyAlignment="1">
      <alignment horizontal="center"/>
    </xf>
    <xf numFmtId="0" fontId="30" fillId="0" borderId="13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wrapText="1"/>
    </xf>
    <xf numFmtId="1" fontId="30" fillId="0" borderId="10" xfId="0" applyNumberFormat="1" applyFont="1" applyFill="1" applyBorder="1" applyAlignment="1">
      <alignment horizontal="center"/>
    </xf>
    <xf numFmtId="0" fontId="30" fillId="0" borderId="13" xfId="0" applyFont="1" applyBorder="1" applyAlignment="1">
      <alignment horizontal="center" vertical="center"/>
    </xf>
    <xf numFmtId="195" fontId="30" fillId="0" borderId="10" xfId="0" applyNumberFormat="1" applyFont="1" applyFill="1" applyBorder="1" applyAlignment="1">
      <alignment horizontal="center"/>
    </xf>
    <xf numFmtId="0" fontId="29" fillId="26" borderId="13" xfId="0" applyFont="1" applyFill="1" applyBorder="1" applyAlignment="1">
      <alignment horizontal="left" vertical="center"/>
    </xf>
    <xf numFmtId="194" fontId="29" fillId="26" borderId="13" xfId="0" applyNumberFormat="1" applyFont="1" applyFill="1" applyBorder="1" applyAlignment="1">
      <alignment vertical="center"/>
    </xf>
    <xf numFmtId="9" fontId="29" fillId="26" borderId="13" xfId="0" applyNumberFormat="1" applyFont="1" applyFill="1" applyBorder="1" applyAlignment="1">
      <alignment horizontal="center" vertical="center"/>
    </xf>
    <xf numFmtId="195" fontId="29" fillId="26" borderId="13" xfId="0" applyNumberFormat="1" applyFont="1" applyFill="1" applyBorder="1" applyAlignment="1">
      <alignment horizontal="center" vertical="center"/>
    </xf>
    <xf numFmtId="9" fontId="32" fillId="26" borderId="13" xfId="0" applyNumberFormat="1" applyFont="1" applyFill="1" applyBorder="1" applyAlignment="1">
      <alignment horizontal="center" vertical="center"/>
    </xf>
    <xf numFmtId="194" fontId="36" fillId="26" borderId="13" xfId="0" applyNumberFormat="1" applyFont="1" applyFill="1" applyBorder="1" applyAlignment="1">
      <alignment vertical="center" wrapText="1"/>
    </xf>
    <xf numFmtId="0" fontId="51" fillId="27" borderId="15" xfId="0" applyFont="1" applyFill="1" applyBorder="1" applyAlignment="1">
      <alignment horizontal="center" vertical="center" wrapText="1"/>
    </xf>
    <xf numFmtId="0" fontId="52" fillId="27" borderId="15" xfId="0" applyFont="1" applyFill="1" applyBorder="1" applyAlignment="1">
      <alignment horizontal="left" vertical="center"/>
    </xf>
    <xf numFmtId="194" fontId="52" fillId="27" borderId="15" xfId="0" applyNumberFormat="1" applyFont="1" applyFill="1" applyBorder="1" applyAlignment="1">
      <alignment vertical="center"/>
    </xf>
    <xf numFmtId="9" fontId="53" fillId="27" borderId="15" xfId="0" applyNumberFormat="1" applyFont="1" applyFill="1" applyBorder="1" applyAlignment="1">
      <alignment horizontal="center" vertical="center"/>
    </xf>
    <xf numFmtId="194" fontId="52" fillId="27" borderId="15" xfId="0" applyNumberFormat="1" applyFont="1" applyFill="1" applyBorder="1" applyAlignment="1">
      <alignment horizontal="center" vertical="center"/>
    </xf>
    <xf numFmtId="195" fontId="52" fillId="27" borderId="15" xfId="0" applyNumberFormat="1" applyFont="1" applyFill="1" applyBorder="1" applyAlignment="1">
      <alignment horizontal="center" vertical="center"/>
    </xf>
    <xf numFmtId="194" fontId="54" fillId="27" borderId="19" xfId="0" applyNumberFormat="1" applyFont="1" applyFill="1" applyBorder="1" applyAlignment="1">
      <alignment vertical="center"/>
    </xf>
    <xf numFmtId="0" fontId="38" fillId="27" borderId="21" xfId="0" applyFont="1" applyFill="1" applyBorder="1" applyAlignment="1">
      <alignment horizontal="center" vertical="top"/>
    </xf>
    <xf numFmtId="0" fontId="38" fillId="27" borderId="15" xfId="0" applyFont="1" applyFill="1" applyBorder="1" applyAlignment="1">
      <alignment horizontal="center" vertical="top"/>
    </xf>
    <xf numFmtId="0" fontId="38" fillId="27" borderId="15" xfId="0" applyFont="1" applyFill="1" applyBorder="1" applyAlignment="1">
      <alignment horizontal="center" vertical="center" wrapText="1"/>
    </xf>
    <xf numFmtId="0" fontId="30" fillId="27" borderId="15" xfId="0" applyFont="1" applyFill="1" applyBorder="1" applyAlignment="1">
      <alignment horizontal="left" vertical="center"/>
    </xf>
    <xf numFmtId="194" fontId="30" fillId="27" borderId="15" xfId="0" applyNumberFormat="1" applyFont="1" applyFill="1" applyBorder="1" applyAlignment="1">
      <alignment vertical="center"/>
    </xf>
    <xf numFmtId="9" fontId="30" fillId="27" borderId="15" xfId="0" applyNumberFormat="1" applyFont="1" applyFill="1" applyBorder="1" applyAlignment="1">
      <alignment horizontal="center" vertical="center"/>
    </xf>
    <xf numFmtId="195" fontId="30" fillId="27" borderId="15" xfId="0" applyNumberFormat="1" applyFont="1" applyFill="1" applyBorder="1" applyAlignment="1">
      <alignment horizontal="center" vertical="center"/>
    </xf>
    <xf numFmtId="9" fontId="31" fillId="27" borderId="15" xfId="0" applyNumberFormat="1" applyFont="1" applyFill="1" applyBorder="1" applyAlignment="1">
      <alignment horizontal="center" vertical="center"/>
    </xf>
    <xf numFmtId="194" fontId="34" fillId="27" borderId="19" xfId="0" applyNumberFormat="1" applyFont="1" applyFill="1" applyBorder="1" applyAlignment="1">
      <alignment vertical="center"/>
    </xf>
    <xf numFmtId="194" fontId="55" fillId="26" borderId="0" xfId="0" applyNumberFormat="1" applyFont="1" applyFill="1" applyAlignment="1">
      <alignment horizontal="right" vertical="center"/>
    </xf>
    <xf numFmtId="195" fontId="30" fillId="26" borderId="17" xfId="0" applyNumberFormat="1" applyFont="1" applyFill="1" applyBorder="1" applyAlignment="1">
      <alignment horizontal="center" vertical="center"/>
    </xf>
    <xf numFmtId="194" fontId="44" fillId="0" borderId="11" xfId="0" applyNumberFormat="1" applyFont="1" applyFill="1" applyBorder="1" applyAlignment="1">
      <alignment vertical="center"/>
    </xf>
    <xf numFmtId="194" fontId="44" fillId="0" borderId="10" xfId="0" applyNumberFormat="1" applyFont="1" applyFill="1" applyBorder="1" applyAlignment="1">
      <alignment vertical="center"/>
    </xf>
    <xf numFmtId="194" fontId="44" fillId="0" borderId="13" xfId="0" applyNumberFormat="1" applyFont="1" applyFill="1" applyBorder="1" applyAlignment="1">
      <alignment vertical="center"/>
    </xf>
    <xf numFmtId="194" fontId="44" fillId="26" borderId="13" xfId="0" applyNumberFormat="1" applyFont="1" applyFill="1" applyBorder="1" applyAlignment="1">
      <alignment vertical="center"/>
    </xf>
    <xf numFmtId="194" fontId="44" fillId="26" borderId="10" xfId="0" applyNumberFormat="1" applyFont="1" applyFill="1" applyBorder="1" applyAlignment="1">
      <alignment vertical="center"/>
    </xf>
    <xf numFmtId="0" fontId="39" fillId="0" borderId="24" xfId="0" applyFont="1" applyFill="1" applyBorder="1" applyAlignment="1">
      <alignment horizontal="center" vertical="top"/>
    </xf>
    <xf numFmtId="194" fontId="36" fillId="0" borderId="12" xfId="0" applyNumberFormat="1" applyFont="1" applyFill="1" applyBorder="1" applyAlignment="1">
      <alignment vertical="center" wrapText="1"/>
    </xf>
    <xf numFmtId="0" fontId="27" fillId="0" borderId="25" xfId="0" applyFont="1" applyBorder="1" applyAlignment="1">
      <alignment horizontal="center"/>
    </xf>
    <xf numFmtId="0" fontId="27" fillId="0" borderId="25" xfId="0" applyFont="1" applyBorder="1" applyAlignment="1">
      <alignment/>
    </xf>
    <xf numFmtId="14" fontId="27" fillId="0" borderId="25" xfId="0" applyNumberFormat="1" applyFont="1" applyBorder="1" applyAlignment="1">
      <alignment horizontal="center" wrapText="1"/>
    </xf>
    <xf numFmtId="10" fontId="27" fillId="0" borderId="25" xfId="0" applyNumberFormat="1" applyFont="1" applyBorder="1" applyAlignment="1">
      <alignment horizontal="center"/>
    </xf>
    <xf numFmtId="10" fontId="27" fillId="0" borderId="26" xfId="0" applyNumberFormat="1" applyFont="1" applyBorder="1" applyAlignment="1">
      <alignment horizontal="center"/>
    </xf>
    <xf numFmtId="9" fontId="27" fillId="0" borderId="25" xfId="0" applyNumberFormat="1" applyFont="1" applyFill="1" applyBorder="1" applyAlignment="1">
      <alignment horizontal="center"/>
    </xf>
    <xf numFmtId="194" fontId="44" fillId="0" borderId="27" xfId="0" applyNumberFormat="1" applyFont="1" applyFill="1" applyBorder="1" applyAlignment="1">
      <alignment vertical="center"/>
    </xf>
    <xf numFmtId="14" fontId="27" fillId="0" borderId="25" xfId="0" applyNumberFormat="1" applyFont="1" applyBorder="1" applyAlignment="1">
      <alignment horizontal="center"/>
    </xf>
    <xf numFmtId="10" fontId="27" fillId="0" borderId="0" xfId="0" applyNumberFormat="1" applyFont="1" applyBorder="1" applyAlignment="1">
      <alignment horizontal="center"/>
    </xf>
    <xf numFmtId="0" fontId="29" fillId="0" borderId="13" xfId="0" applyFont="1" applyFill="1" applyBorder="1" applyAlignment="1">
      <alignment horizontal="left" vertical="center"/>
    </xf>
    <xf numFmtId="194" fontId="36" fillId="0" borderId="28" xfId="0" applyNumberFormat="1" applyFont="1" applyFill="1" applyBorder="1" applyAlignment="1">
      <alignment vertical="center" wrapText="1"/>
    </xf>
    <xf numFmtId="0" fontId="56" fillId="0" borderId="13" xfId="0" applyFont="1" applyFill="1" applyBorder="1" applyAlignment="1">
      <alignment horizontal="center" vertical="top"/>
    </xf>
    <xf numFmtId="0" fontId="56" fillId="0" borderId="13" xfId="0" applyFont="1" applyFill="1" applyBorder="1" applyAlignment="1">
      <alignment horizontal="left" vertical="top" wrapText="1"/>
    </xf>
    <xf numFmtId="0" fontId="56" fillId="0" borderId="13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left" vertical="center"/>
    </xf>
    <xf numFmtId="194" fontId="57" fillId="0" borderId="13" xfId="0" applyNumberFormat="1" applyFont="1" applyFill="1" applyBorder="1" applyAlignment="1">
      <alignment horizontal="center" vertical="center"/>
    </xf>
    <xf numFmtId="194" fontId="58" fillId="0" borderId="13" xfId="0" applyNumberFormat="1" applyFont="1" applyFill="1" applyBorder="1" applyAlignment="1">
      <alignment vertical="center"/>
    </xf>
    <xf numFmtId="49" fontId="30" fillId="27" borderId="15" xfId="0" applyNumberFormat="1" applyFont="1" applyFill="1" applyBorder="1" applyAlignment="1">
      <alignment horizontal="center" vertical="center"/>
    </xf>
    <xf numFmtId="9" fontId="52" fillId="27" borderId="15" xfId="0" applyNumberFormat="1" applyFont="1" applyFill="1" applyBorder="1" applyAlignment="1">
      <alignment horizontal="center" vertical="center"/>
    </xf>
    <xf numFmtId="9" fontId="29" fillId="0" borderId="13" xfId="0" applyNumberFormat="1" applyFont="1" applyFill="1" applyBorder="1" applyAlignment="1">
      <alignment horizontal="center" vertical="center"/>
    </xf>
    <xf numFmtId="14" fontId="33" fillId="0" borderId="13" xfId="0" applyNumberFormat="1" applyFont="1" applyBorder="1" applyAlignment="1">
      <alignment horizontal="center" wrapText="1"/>
    </xf>
    <xf numFmtId="10" fontId="27" fillId="0" borderId="28" xfId="0" applyNumberFormat="1" applyFont="1" applyBorder="1" applyAlignment="1">
      <alignment horizontal="center"/>
    </xf>
    <xf numFmtId="194" fontId="44" fillId="0" borderId="22" xfId="0" applyNumberFormat="1" applyFont="1" applyFill="1" applyBorder="1" applyAlignment="1">
      <alignment vertical="center"/>
    </xf>
    <xf numFmtId="49" fontId="27" fillId="0" borderId="22" xfId="0" applyNumberFormat="1" applyFont="1" applyBorder="1" applyAlignment="1">
      <alignment horizontal="center"/>
    </xf>
    <xf numFmtId="4" fontId="27" fillId="0" borderId="13" xfId="0" applyNumberFormat="1" applyFont="1" applyBorder="1" applyAlignment="1">
      <alignment horizontal="center"/>
    </xf>
    <xf numFmtId="194" fontId="44" fillId="0" borderId="29" xfId="0" applyNumberFormat="1" applyFont="1" applyFill="1" applyBorder="1" applyAlignment="1">
      <alignment vertical="center"/>
    </xf>
    <xf numFmtId="194" fontId="44" fillId="0" borderId="16" xfId="0" applyNumberFormat="1" applyFont="1" applyFill="1" applyBorder="1" applyAlignment="1">
      <alignment vertical="center"/>
    </xf>
    <xf numFmtId="9" fontId="27" fillId="0" borderId="30" xfId="0" applyNumberFormat="1" applyFont="1" applyBorder="1" applyAlignment="1">
      <alignment horizontal="center"/>
    </xf>
    <xf numFmtId="1" fontId="27" fillId="0" borderId="25" xfId="0" applyNumberFormat="1" applyFont="1" applyBorder="1" applyAlignment="1">
      <alignment horizontal="center"/>
    </xf>
    <xf numFmtId="4" fontId="27" fillId="0" borderId="25" xfId="0" applyNumberFormat="1" applyFont="1" applyBorder="1" applyAlignment="1">
      <alignment horizontal="center"/>
    </xf>
    <xf numFmtId="4" fontId="27" fillId="0" borderId="29" xfId="0" applyNumberFormat="1" applyFont="1" applyBorder="1" applyAlignment="1">
      <alignment horizontal="center"/>
    </xf>
    <xf numFmtId="9" fontId="27" fillId="0" borderId="16" xfId="0" applyNumberFormat="1" applyFont="1" applyFill="1" applyBorder="1" applyAlignment="1">
      <alignment horizontal="center"/>
    </xf>
    <xf numFmtId="194" fontId="44" fillId="26" borderId="16" xfId="0" applyNumberFormat="1" applyFont="1" applyFill="1" applyBorder="1" applyAlignment="1">
      <alignment vertical="center"/>
    </xf>
    <xf numFmtId="4" fontId="27" fillId="0" borderId="16" xfId="0" applyNumberFormat="1" applyFont="1" applyBorder="1" applyAlignment="1">
      <alignment horizontal="center"/>
    </xf>
    <xf numFmtId="1" fontId="27" fillId="0" borderId="29" xfId="0" applyNumberFormat="1" applyFont="1" applyBorder="1" applyAlignment="1">
      <alignment horizontal="center"/>
    </xf>
    <xf numFmtId="194" fontId="44" fillId="26" borderId="29" xfId="0" applyNumberFormat="1" applyFont="1" applyFill="1" applyBorder="1" applyAlignment="1">
      <alignment vertical="center"/>
    </xf>
    <xf numFmtId="14" fontId="27" fillId="0" borderId="27" xfId="0" applyNumberFormat="1" applyFont="1" applyBorder="1" applyAlignment="1">
      <alignment horizontal="center"/>
    </xf>
    <xf numFmtId="4" fontId="27" fillId="0" borderId="27" xfId="0" applyNumberFormat="1" applyFont="1" applyBorder="1" applyAlignment="1">
      <alignment horizontal="center"/>
    </xf>
    <xf numFmtId="195" fontId="57" fillId="0" borderId="13" xfId="0" applyNumberFormat="1" applyFont="1" applyFill="1" applyBorder="1" applyAlignment="1">
      <alignment horizontal="center" vertical="center"/>
    </xf>
    <xf numFmtId="10" fontId="57" fillId="0" borderId="13" xfId="0" applyNumberFormat="1" applyFont="1" applyFill="1" applyBorder="1" applyAlignment="1">
      <alignment horizontal="center" vertical="center"/>
    </xf>
    <xf numFmtId="0" fontId="38" fillId="0" borderId="0" xfId="0" applyFont="1" applyFill="1" applyAlignment="1">
      <alignment horizontal="center" vertical="top"/>
    </xf>
    <xf numFmtId="0" fontId="41" fillId="27" borderId="21" xfId="0" applyFont="1" applyFill="1" applyBorder="1" applyAlignment="1">
      <alignment horizontal="center" vertical="top"/>
    </xf>
    <xf numFmtId="0" fontId="41" fillId="27" borderId="15" xfId="0" applyFont="1" applyFill="1" applyBorder="1" applyAlignment="1">
      <alignment horizontal="center" vertical="top"/>
    </xf>
    <xf numFmtId="0" fontId="38" fillId="0" borderId="31" xfId="0" applyFont="1" applyFill="1" applyBorder="1" applyAlignment="1">
      <alignment horizontal="center" vertical="top"/>
    </xf>
    <xf numFmtId="0" fontId="38" fillId="0" borderId="32" xfId="0" applyFont="1" applyFill="1" applyBorder="1" applyAlignment="1">
      <alignment horizontal="center" vertical="top"/>
    </xf>
    <xf numFmtId="0" fontId="38" fillId="0" borderId="33" xfId="0" applyFont="1" applyFill="1" applyBorder="1" applyAlignment="1">
      <alignment horizontal="center" vertical="top"/>
    </xf>
    <xf numFmtId="194" fontId="39" fillId="0" borderId="27" xfId="0" applyNumberFormat="1" applyFont="1" applyFill="1" applyBorder="1" applyAlignment="1">
      <alignment horizontal="center" vertical="center" wrapText="1"/>
    </xf>
    <xf numFmtId="0" fontId="39" fillId="0" borderId="27" xfId="0" applyFont="1" applyBorder="1" applyAlignment="1">
      <alignment/>
    </xf>
    <xf numFmtId="0" fontId="39" fillId="0" borderId="13" xfId="0" applyFont="1" applyFill="1" applyBorder="1" applyAlignment="1">
      <alignment horizontal="left" vertical="top" wrapText="1"/>
    </xf>
    <xf numFmtId="0" fontId="39" fillId="0" borderId="10" xfId="0" applyFont="1" applyFill="1" applyBorder="1" applyAlignment="1">
      <alignment horizontal="left" vertical="top" wrapText="1"/>
    </xf>
    <xf numFmtId="0" fontId="39" fillId="0" borderId="20" xfId="0" applyFont="1" applyFill="1" applyBorder="1" applyAlignment="1">
      <alignment horizontal="center" vertical="top"/>
    </xf>
    <xf numFmtId="0" fontId="39" fillId="0" borderId="34" xfId="0" applyFont="1" applyFill="1" applyBorder="1" applyAlignment="1">
      <alignment horizontal="center" vertical="top"/>
    </xf>
    <xf numFmtId="0" fontId="39" fillId="0" borderId="35" xfId="0" applyFont="1" applyFill="1" applyBorder="1" applyAlignment="1">
      <alignment horizontal="center" vertical="top"/>
    </xf>
    <xf numFmtId="0" fontId="39" fillId="0" borderId="36" xfId="0" applyFont="1" applyFill="1" applyBorder="1" applyAlignment="1">
      <alignment horizontal="center" vertical="top"/>
    </xf>
    <xf numFmtId="0" fontId="39" fillId="0" borderId="37" xfId="0" applyFont="1" applyFill="1" applyBorder="1" applyAlignment="1">
      <alignment horizontal="center" vertical="top"/>
    </xf>
    <xf numFmtId="194" fontId="39" fillId="0" borderId="16" xfId="0" applyNumberFormat="1" applyFont="1" applyFill="1" applyBorder="1" applyAlignment="1">
      <alignment horizontal="center" vertical="center" wrapText="1"/>
    </xf>
    <xf numFmtId="0" fontId="43" fillId="0" borderId="27" xfId="0" applyFont="1" applyBorder="1" applyAlignment="1">
      <alignment horizontal="center" vertical="center" wrapText="1"/>
    </xf>
    <xf numFmtId="0" fontId="39" fillId="0" borderId="38" xfId="0" applyFont="1" applyFill="1" applyBorder="1" applyAlignment="1">
      <alignment horizontal="center" vertical="top"/>
    </xf>
    <xf numFmtId="0" fontId="39" fillId="0" borderId="11" xfId="0" applyFont="1" applyFill="1" applyBorder="1" applyAlignment="1">
      <alignment horizontal="left" vertical="top" wrapText="1"/>
    </xf>
    <xf numFmtId="0" fontId="39" fillId="0" borderId="39" xfId="0" applyFont="1" applyFill="1" applyBorder="1" applyAlignment="1">
      <alignment horizontal="center" vertical="top"/>
    </xf>
    <xf numFmtId="0" fontId="39" fillId="0" borderId="40" xfId="0" applyFont="1" applyFill="1" applyBorder="1" applyAlignment="1">
      <alignment horizontal="center" vertical="top"/>
    </xf>
    <xf numFmtId="0" fontId="43" fillId="0" borderId="40" xfId="0" applyFont="1" applyBorder="1" applyAlignment="1">
      <alignment horizontal="center" vertical="top"/>
    </xf>
    <xf numFmtId="0" fontId="39" fillId="0" borderId="16" xfId="0" applyFont="1" applyFill="1" applyBorder="1" applyAlignment="1">
      <alignment horizontal="left" vertical="top" wrapText="1"/>
    </xf>
    <xf numFmtId="0" fontId="39" fillId="0" borderId="27" xfId="0" applyFont="1" applyBorder="1" applyAlignment="1">
      <alignment/>
    </xf>
    <xf numFmtId="0" fontId="43" fillId="0" borderId="27" xfId="0" applyFont="1" applyBorder="1" applyAlignment="1">
      <alignment/>
    </xf>
    <xf numFmtId="0" fontId="39" fillId="0" borderId="27" xfId="0" applyFont="1" applyFill="1" applyBorder="1" applyAlignment="1">
      <alignment horizontal="center" vertical="top" wrapText="1"/>
    </xf>
    <xf numFmtId="0" fontId="39" fillId="0" borderId="41" xfId="0" applyFont="1" applyFill="1" applyBorder="1" applyAlignment="1">
      <alignment horizontal="center" vertical="top"/>
    </xf>
    <xf numFmtId="0" fontId="39" fillId="0" borderId="27" xfId="0" applyFont="1" applyFill="1" applyBorder="1" applyAlignment="1">
      <alignment/>
    </xf>
    <xf numFmtId="0" fontId="39" fillId="0" borderId="13" xfId="0" applyFont="1" applyFill="1" applyBorder="1" applyAlignment="1">
      <alignment horizontal="center" vertical="top"/>
    </xf>
    <xf numFmtId="0" fontId="39" fillId="0" borderId="10" xfId="0" applyFont="1" applyFill="1" applyBorder="1" applyAlignment="1">
      <alignment horizontal="center" vertical="top"/>
    </xf>
    <xf numFmtId="0" fontId="39" fillId="0" borderId="11" xfId="0" applyFont="1" applyFill="1" applyBorder="1" applyAlignment="1">
      <alignment horizontal="center" vertical="top"/>
    </xf>
    <xf numFmtId="0" fontId="51" fillId="27" borderId="42" xfId="0" applyFont="1" applyFill="1" applyBorder="1" applyAlignment="1">
      <alignment horizontal="center" vertical="top"/>
    </xf>
    <xf numFmtId="0" fontId="51" fillId="27" borderId="43" xfId="0" applyFont="1" applyFill="1" applyBorder="1" applyAlignment="1">
      <alignment horizontal="center" vertical="top"/>
    </xf>
    <xf numFmtId="0" fontId="51" fillId="27" borderId="44" xfId="0" applyFont="1" applyFill="1" applyBorder="1" applyAlignment="1">
      <alignment horizontal="center" vertical="top"/>
    </xf>
    <xf numFmtId="0" fontId="39" fillId="0" borderId="27" xfId="0" applyFont="1" applyFill="1" applyBorder="1" applyAlignment="1">
      <alignment horizontal="center" vertical="top"/>
    </xf>
    <xf numFmtId="0" fontId="39" fillId="26" borderId="27" xfId="0" applyFont="1" applyFill="1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7" fillId="0" borderId="46" xfId="0" applyFont="1" applyBorder="1" applyAlignment="1">
      <alignment horizontal="right"/>
    </xf>
    <xf numFmtId="0" fontId="0" fillId="0" borderId="46" xfId="0" applyBorder="1" applyAlignment="1">
      <alignment/>
    </xf>
    <xf numFmtId="0" fontId="38" fillId="0" borderId="0" xfId="0" applyFont="1" applyFill="1" applyAlignment="1">
      <alignment horizontal="center" vertical="top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6"/>
  </sheetPr>
  <dimension ref="A1:R73"/>
  <sheetViews>
    <sheetView tabSelected="1" view="pageBreakPreview" zoomScale="66" zoomScaleNormal="75" zoomScaleSheetLayoutView="66" zoomScalePageLayoutView="0" workbookViewId="0" topLeftCell="A1">
      <pane xSplit="3" ySplit="4" topLeftCell="D53" activePane="bottomRight" state="frozen"/>
      <selection pane="topLeft" activeCell="B1" sqref="B1"/>
      <selection pane="topRight" activeCell="D1" sqref="D1"/>
      <selection pane="bottomLeft" activeCell="B5" sqref="B5"/>
      <selection pane="bottomRight" activeCell="R16" sqref="R16"/>
    </sheetView>
  </sheetViews>
  <sheetFormatPr defaultColWidth="9.00390625" defaultRowHeight="12.75" outlineLevelCol="1"/>
  <cols>
    <col min="1" max="1" width="4.625" style="80" hidden="1" customWidth="1" outlineLevel="1"/>
    <col min="2" max="2" width="7.75390625" style="80" customWidth="1" collapsed="1"/>
    <col min="3" max="3" width="36.875" style="81" customWidth="1"/>
    <col min="4" max="4" width="23.875" style="32" customWidth="1"/>
    <col min="5" max="5" width="16.00390625" style="33" customWidth="1"/>
    <col min="6" max="6" width="14.375" style="33" customWidth="1"/>
    <col min="7" max="7" width="13.875" style="35" customWidth="1"/>
    <col min="8" max="8" width="93.875" style="72" customWidth="1"/>
    <col min="9" max="9" width="14.25390625" style="76" customWidth="1"/>
    <col min="10" max="10" width="9.125" style="77" customWidth="1"/>
    <col min="11" max="11" width="9.125" style="78" customWidth="1"/>
    <col min="12" max="12" width="9.125" style="76" customWidth="1"/>
    <col min="13" max="14" width="9.125" style="77" customWidth="1"/>
    <col min="15" max="15" width="9.125" style="76" customWidth="1"/>
    <col min="16" max="17" width="9.125" style="77" customWidth="1"/>
    <col min="18" max="18" width="9.125" style="78" customWidth="1"/>
    <col min="19" max="16384" width="9.125" style="79" customWidth="1"/>
  </cols>
  <sheetData>
    <row r="1" spans="1:8" ht="44.25" customHeight="1">
      <c r="A1" s="280" t="s">
        <v>71</v>
      </c>
      <c r="B1" s="280"/>
      <c r="C1" s="280"/>
      <c r="D1" s="280"/>
      <c r="E1" s="280"/>
      <c r="F1" s="280"/>
      <c r="G1" s="280"/>
      <c r="H1" s="280"/>
    </row>
    <row r="2" spans="6:8" ht="19.5" customHeight="1" thickBot="1">
      <c r="F2" s="64"/>
      <c r="G2" s="35" t="s">
        <v>39</v>
      </c>
      <c r="H2" s="175"/>
    </row>
    <row r="3" spans="1:18" s="90" customFormat="1" ht="61.5" thickBot="1">
      <c r="A3" s="85" t="s">
        <v>9</v>
      </c>
      <c r="B3" s="86" t="s">
        <v>2</v>
      </c>
      <c r="C3" s="87" t="s">
        <v>1</v>
      </c>
      <c r="D3" s="31" t="s">
        <v>4</v>
      </c>
      <c r="E3" s="36" t="s">
        <v>11</v>
      </c>
      <c r="F3" s="36" t="s">
        <v>12</v>
      </c>
      <c r="G3" s="38" t="s">
        <v>16</v>
      </c>
      <c r="H3" s="73" t="s">
        <v>40</v>
      </c>
      <c r="I3" s="88"/>
      <c r="J3" s="89"/>
      <c r="K3" s="89"/>
      <c r="L3" s="88"/>
      <c r="M3" s="89"/>
      <c r="N3" s="89"/>
      <c r="O3" s="88"/>
      <c r="P3" s="89"/>
      <c r="Q3" s="89"/>
      <c r="R3" s="89"/>
    </row>
    <row r="4" spans="1:18" s="94" customFormat="1" ht="21" thickBot="1">
      <c r="A4" s="227" t="s">
        <v>13</v>
      </c>
      <c r="B4" s="228"/>
      <c r="C4" s="228"/>
      <c r="D4" s="228"/>
      <c r="E4" s="228"/>
      <c r="F4" s="228"/>
      <c r="G4" s="228"/>
      <c r="H4" s="229"/>
      <c r="I4" s="91"/>
      <c r="J4" s="92"/>
      <c r="K4" s="93"/>
      <c r="L4" s="91"/>
      <c r="M4" s="91"/>
      <c r="N4" s="93"/>
      <c r="O4" s="91"/>
      <c r="P4" s="91"/>
      <c r="Q4" s="92"/>
      <c r="R4" s="84"/>
    </row>
    <row r="5" spans="1:18" ht="43.5" customHeight="1">
      <c r="A5" s="234">
        <v>56</v>
      </c>
      <c r="B5" s="243">
        <v>1</v>
      </c>
      <c r="C5" s="246" t="s">
        <v>50</v>
      </c>
      <c r="D5" s="40" t="s">
        <v>14</v>
      </c>
      <c r="E5" s="43">
        <v>43296</v>
      </c>
      <c r="F5" s="43">
        <v>43358</v>
      </c>
      <c r="G5" s="44">
        <v>1</v>
      </c>
      <c r="H5" s="183" t="s">
        <v>76</v>
      </c>
      <c r="I5" s="77"/>
      <c r="J5" s="78"/>
      <c r="K5" s="76"/>
      <c r="L5" s="77"/>
      <c r="N5" s="76"/>
      <c r="O5" s="77"/>
      <c r="Q5" s="78"/>
      <c r="R5" s="83"/>
    </row>
    <row r="6" spans="1:8" ht="48" customHeight="1">
      <c r="A6" s="235"/>
      <c r="B6" s="244"/>
      <c r="C6" s="247"/>
      <c r="D6" s="45" t="s">
        <v>8</v>
      </c>
      <c r="E6" s="48">
        <v>43282</v>
      </c>
      <c r="F6" s="48">
        <v>43312</v>
      </c>
      <c r="G6" s="50">
        <v>1</v>
      </c>
      <c r="H6" s="74" t="s">
        <v>76</v>
      </c>
    </row>
    <row r="7" spans="1:8" ht="45" customHeight="1">
      <c r="A7" s="235"/>
      <c r="B7" s="244"/>
      <c r="C7" s="247"/>
      <c r="D7" s="45" t="s">
        <v>6</v>
      </c>
      <c r="E7" s="48">
        <v>43296</v>
      </c>
      <c r="F7" s="48">
        <v>43358</v>
      </c>
      <c r="G7" s="49">
        <v>1</v>
      </c>
      <c r="H7" s="74" t="s">
        <v>76</v>
      </c>
    </row>
    <row r="8" spans="1:18" s="98" customFormat="1" ht="24.75" customHeight="1">
      <c r="A8" s="236"/>
      <c r="B8" s="244"/>
      <c r="C8" s="247"/>
      <c r="D8" s="71" t="s">
        <v>0</v>
      </c>
      <c r="E8" s="48">
        <v>43266</v>
      </c>
      <c r="F8" s="48">
        <v>43327</v>
      </c>
      <c r="G8" s="51">
        <v>1</v>
      </c>
      <c r="H8" s="74" t="s">
        <v>76</v>
      </c>
      <c r="I8" s="95"/>
      <c r="J8" s="96"/>
      <c r="K8" s="97"/>
      <c r="L8" s="95"/>
      <c r="M8" s="96"/>
      <c r="N8" s="96"/>
      <c r="O8" s="95"/>
      <c r="P8" s="96"/>
      <c r="Q8" s="96"/>
      <c r="R8" s="97"/>
    </row>
    <row r="9" spans="1:8" ht="44.25" customHeight="1">
      <c r="A9" s="236"/>
      <c r="B9" s="244"/>
      <c r="C9" s="247"/>
      <c r="D9" s="70" t="s">
        <v>7</v>
      </c>
      <c r="E9" s="48">
        <v>43313</v>
      </c>
      <c r="F9" s="48">
        <v>43373</v>
      </c>
      <c r="G9" s="51">
        <v>1</v>
      </c>
      <c r="H9" s="74" t="s">
        <v>76</v>
      </c>
    </row>
    <row r="10" spans="1:8" ht="26.25" customHeight="1">
      <c r="A10" s="182"/>
      <c r="B10" s="245"/>
      <c r="C10" s="248"/>
      <c r="D10" s="45" t="s">
        <v>44</v>
      </c>
      <c r="E10" s="48"/>
      <c r="F10" s="48"/>
      <c r="G10" s="49"/>
      <c r="H10" s="74"/>
    </row>
    <row r="11" spans="1:8" ht="24" customHeight="1" thickBot="1">
      <c r="A11" s="182"/>
      <c r="B11" s="245"/>
      <c r="C11" s="248"/>
      <c r="D11" s="45" t="s">
        <v>46</v>
      </c>
      <c r="E11" s="105"/>
      <c r="F11" s="105"/>
      <c r="G11" s="49"/>
      <c r="H11" s="74"/>
    </row>
    <row r="12" spans="1:18" s="103" customFormat="1" ht="23.25" thickBot="1">
      <c r="A12" s="225" t="s">
        <v>3</v>
      </c>
      <c r="B12" s="226"/>
      <c r="C12" s="226"/>
      <c r="D12" s="65"/>
      <c r="E12" s="68"/>
      <c r="F12" s="68"/>
      <c r="G12" s="67">
        <f>(G5+G6+G7+G8+G9)/5</f>
        <v>1</v>
      </c>
      <c r="H12" s="75"/>
      <c r="I12" s="100"/>
      <c r="J12" s="101"/>
      <c r="K12" s="102"/>
      <c r="L12" s="100"/>
      <c r="M12" s="101"/>
      <c r="N12" s="101"/>
      <c r="O12" s="100"/>
      <c r="P12" s="101"/>
      <c r="Q12" s="101"/>
      <c r="R12" s="102"/>
    </row>
    <row r="13" spans="1:18" ht="45.75" customHeight="1">
      <c r="A13" s="237">
        <v>57</v>
      </c>
      <c r="B13" s="252">
        <v>2</v>
      </c>
      <c r="C13" s="232" t="s">
        <v>51</v>
      </c>
      <c r="D13" s="193" t="s">
        <v>14</v>
      </c>
      <c r="E13" s="204">
        <v>43296</v>
      </c>
      <c r="F13" s="204">
        <v>43357</v>
      </c>
      <c r="G13" s="108">
        <v>1</v>
      </c>
      <c r="H13" s="194" t="s">
        <v>76</v>
      </c>
      <c r="I13" s="77"/>
      <c r="J13" s="78"/>
      <c r="K13" s="76"/>
      <c r="L13" s="77"/>
      <c r="N13" s="76"/>
      <c r="O13" s="77"/>
      <c r="Q13" s="78"/>
      <c r="R13" s="83"/>
    </row>
    <row r="14" spans="1:18" ht="22.5" customHeight="1">
      <c r="A14" s="237"/>
      <c r="B14" s="252"/>
      <c r="C14" s="232"/>
      <c r="D14" s="45" t="s">
        <v>8</v>
      </c>
      <c r="E14" s="48">
        <v>43313</v>
      </c>
      <c r="F14" s="48">
        <v>43373</v>
      </c>
      <c r="G14" s="108">
        <v>1</v>
      </c>
      <c r="H14" s="74" t="s">
        <v>76</v>
      </c>
      <c r="I14" s="77"/>
      <c r="J14" s="78"/>
      <c r="K14" s="76"/>
      <c r="L14" s="77"/>
      <c r="N14" s="76"/>
      <c r="O14" s="77"/>
      <c r="Q14" s="78"/>
      <c r="R14" s="83"/>
    </row>
    <row r="15" spans="1:18" ht="21.75" customHeight="1">
      <c r="A15" s="237"/>
      <c r="B15" s="252"/>
      <c r="C15" s="232"/>
      <c r="D15" s="45" t="s">
        <v>5</v>
      </c>
      <c r="E15" s="48">
        <v>43313</v>
      </c>
      <c r="F15" s="48">
        <v>43373</v>
      </c>
      <c r="G15" s="108">
        <v>1</v>
      </c>
      <c r="H15" s="74" t="s">
        <v>76</v>
      </c>
      <c r="I15" s="77"/>
      <c r="J15" s="78"/>
      <c r="K15" s="76"/>
      <c r="L15" s="77"/>
      <c r="N15" s="76"/>
      <c r="O15" s="77"/>
      <c r="Q15" s="78"/>
      <c r="R15" s="83"/>
    </row>
    <row r="16" spans="1:18" ht="47.25" customHeight="1">
      <c r="A16" s="237"/>
      <c r="B16" s="252"/>
      <c r="C16" s="232"/>
      <c r="D16" s="45" t="s">
        <v>6</v>
      </c>
      <c r="E16" s="48">
        <v>43296</v>
      </c>
      <c r="F16" s="48">
        <v>43357</v>
      </c>
      <c r="G16" s="108">
        <v>1</v>
      </c>
      <c r="H16" s="74" t="s">
        <v>76</v>
      </c>
      <c r="I16" s="77"/>
      <c r="J16" s="78"/>
      <c r="K16" s="76"/>
      <c r="L16" s="77"/>
      <c r="N16" s="76"/>
      <c r="O16" s="77"/>
      <c r="Q16" s="78"/>
      <c r="R16" s="83"/>
    </row>
    <row r="17" spans="1:18" ht="29.25" customHeight="1">
      <c r="A17" s="237"/>
      <c r="B17" s="252"/>
      <c r="C17" s="232"/>
      <c r="D17" s="71" t="s">
        <v>0</v>
      </c>
      <c r="E17" s="48">
        <v>43313</v>
      </c>
      <c r="F17" s="48">
        <v>43373</v>
      </c>
      <c r="G17" s="108">
        <v>1</v>
      </c>
      <c r="H17" s="74" t="s">
        <v>76</v>
      </c>
      <c r="I17" s="77"/>
      <c r="J17" s="78"/>
      <c r="K17" s="76"/>
      <c r="L17" s="77"/>
      <c r="N17" s="76"/>
      <c r="O17" s="77"/>
      <c r="Q17" s="78"/>
      <c r="R17" s="83"/>
    </row>
    <row r="18" spans="1:18" ht="50.25" customHeight="1">
      <c r="A18" s="237"/>
      <c r="B18" s="252"/>
      <c r="C18" s="232"/>
      <c r="D18" s="70" t="s">
        <v>7</v>
      </c>
      <c r="E18" s="48">
        <v>43313</v>
      </c>
      <c r="F18" s="48">
        <v>43373</v>
      </c>
      <c r="G18" s="108">
        <v>1</v>
      </c>
      <c r="H18" s="74" t="s">
        <v>76</v>
      </c>
      <c r="I18" s="77"/>
      <c r="J18" s="78"/>
      <c r="K18" s="76"/>
      <c r="L18" s="77"/>
      <c r="N18" s="76"/>
      <c r="O18" s="77"/>
      <c r="Q18" s="78"/>
      <c r="R18" s="83"/>
    </row>
    <row r="19" spans="1:18" ht="28.5" customHeight="1">
      <c r="A19" s="237"/>
      <c r="B19" s="252"/>
      <c r="C19" s="232"/>
      <c r="D19" s="70" t="s">
        <v>36</v>
      </c>
      <c r="E19" s="48">
        <v>43313</v>
      </c>
      <c r="F19" s="48">
        <v>43373</v>
      </c>
      <c r="G19" s="108">
        <v>1</v>
      </c>
      <c r="H19" s="74" t="s">
        <v>76</v>
      </c>
      <c r="I19" s="77"/>
      <c r="J19" s="78"/>
      <c r="K19" s="76"/>
      <c r="L19" s="77"/>
      <c r="N19" s="76"/>
      <c r="O19" s="77"/>
      <c r="Q19" s="78"/>
      <c r="R19" s="83"/>
    </row>
    <row r="20" spans="1:18" ht="24" customHeight="1">
      <c r="A20" s="237"/>
      <c r="B20" s="252"/>
      <c r="C20" s="232"/>
      <c r="D20" s="45" t="s">
        <v>47</v>
      </c>
      <c r="E20" s="48">
        <v>43358</v>
      </c>
      <c r="F20" s="48">
        <v>43435</v>
      </c>
      <c r="G20" s="108">
        <v>1</v>
      </c>
      <c r="H20" s="74" t="s">
        <v>76</v>
      </c>
      <c r="I20" s="77"/>
      <c r="J20" s="78"/>
      <c r="K20" s="76"/>
      <c r="L20" s="77"/>
      <c r="N20" s="76"/>
      <c r="O20" s="77"/>
      <c r="Q20" s="78"/>
      <c r="R20" s="83"/>
    </row>
    <row r="21" spans="1:8" ht="26.25" customHeight="1">
      <c r="A21" s="238"/>
      <c r="B21" s="253"/>
      <c r="C21" s="233"/>
      <c r="D21" s="45" t="s">
        <v>46</v>
      </c>
      <c r="E21" s="105"/>
      <c r="F21" s="105"/>
      <c r="G21" s="54"/>
      <c r="H21" s="74"/>
    </row>
    <row r="22" spans="1:8" ht="23.25" customHeight="1" thickBot="1">
      <c r="A22" s="238"/>
      <c r="B22" s="253"/>
      <c r="C22" s="233"/>
      <c r="D22" s="45" t="s">
        <v>44</v>
      </c>
      <c r="E22" s="53"/>
      <c r="F22" s="53"/>
      <c r="G22" s="54"/>
      <c r="H22" s="74"/>
    </row>
    <row r="23" spans="1:18" s="94" customFormat="1" ht="23.25" thickBot="1">
      <c r="A23" s="225" t="s">
        <v>3</v>
      </c>
      <c r="B23" s="226"/>
      <c r="C23" s="226"/>
      <c r="D23" s="65"/>
      <c r="E23" s="68"/>
      <c r="F23" s="68"/>
      <c r="G23" s="67">
        <f>(G13+G14+G15+G16+G17+G18+G19+G20)/8</f>
        <v>1</v>
      </c>
      <c r="H23" s="75"/>
      <c r="I23" s="93"/>
      <c r="J23" s="91"/>
      <c r="K23" s="92"/>
      <c r="L23" s="93"/>
      <c r="M23" s="91"/>
      <c r="N23" s="91"/>
      <c r="O23" s="93"/>
      <c r="P23" s="91"/>
      <c r="Q23" s="91"/>
      <c r="R23" s="92"/>
    </row>
    <row r="24" spans="1:18" ht="27" customHeight="1">
      <c r="A24" s="237">
        <v>58</v>
      </c>
      <c r="B24" s="254">
        <v>3</v>
      </c>
      <c r="C24" s="242" t="s">
        <v>52</v>
      </c>
      <c r="D24" s="40" t="s">
        <v>14</v>
      </c>
      <c r="E24" s="104">
        <v>43296</v>
      </c>
      <c r="F24" s="104">
        <v>43358</v>
      </c>
      <c r="G24" s="52">
        <v>1</v>
      </c>
      <c r="H24" s="74" t="s">
        <v>76</v>
      </c>
      <c r="I24" s="77"/>
      <c r="J24" s="78"/>
      <c r="K24" s="76"/>
      <c r="L24" s="77"/>
      <c r="N24" s="76"/>
      <c r="O24" s="77"/>
      <c r="Q24" s="78"/>
      <c r="R24" s="83"/>
    </row>
    <row r="25" spans="1:8" ht="26.25" customHeight="1">
      <c r="A25" s="238"/>
      <c r="B25" s="253"/>
      <c r="C25" s="233"/>
      <c r="D25" s="45" t="s">
        <v>8</v>
      </c>
      <c r="E25" s="56">
        <v>43313</v>
      </c>
      <c r="F25" s="56">
        <v>43373</v>
      </c>
      <c r="G25" s="54">
        <v>1</v>
      </c>
      <c r="H25" s="74" t="s">
        <v>76</v>
      </c>
    </row>
    <row r="26" spans="1:8" ht="32.25" customHeight="1">
      <c r="A26" s="238"/>
      <c r="B26" s="253"/>
      <c r="C26" s="233"/>
      <c r="D26" s="45" t="s">
        <v>5</v>
      </c>
      <c r="E26" s="56">
        <v>43296</v>
      </c>
      <c r="F26" s="56">
        <v>43358</v>
      </c>
      <c r="G26" s="54">
        <v>1</v>
      </c>
      <c r="H26" s="74" t="s">
        <v>76</v>
      </c>
    </row>
    <row r="27" spans="1:8" ht="30" customHeight="1">
      <c r="A27" s="238"/>
      <c r="B27" s="253"/>
      <c r="C27" s="233"/>
      <c r="D27" s="45" t="s">
        <v>6</v>
      </c>
      <c r="E27" s="56">
        <v>43296</v>
      </c>
      <c r="F27" s="56">
        <v>43358</v>
      </c>
      <c r="G27" s="54">
        <v>1</v>
      </c>
      <c r="H27" s="74" t="s">
        <v>76</v>
      </c>
    </row>
    <row r="28" spans="1:8" ht="27" customHeight="1">
      <c r="A28" s="238"/>
      <c r="B28" s="253"/>
      <c r="C28" s="233"/>
      <c r="D28" s="71" t="s">
        <v>0</v>
      </c>
      <c r="E28" s="56">
        <v>43313</v>
      </c>
      <c r="F28" s="56">
        <v>43373</v>
      </c>
      <c r="G28" s="54">
        <v>1</v>
      </c>
      <c r="H28" s="74" t="s">
        <v>76</v>
      </c>
    </row>
    <row r="29" spans="1:8" ht="30" customHeight="1">
      <c r="A29" s="238"/>
      <c r="B29" s="253"/>
      <c r="C29" s="233"/>
      <c r="D29" s="70" t="s">
        <v>7</v>
      </c>
      <c r="E29" s="56">
        <v>43313</v>
      </c>
      <c r="F29" s="56">
        <v>43373</v>
      </c>
      <c r="G29" s="54">
        <v>1</v>
      </c>
      <c r="H29" s="74" t="s">
        <v>76</v>
      </c>
    </row>
    <row r="30" spans="1:8" ht="35.25" customHeight="1">
      <c r="A30" s="238"/>
      <c r="B30" s="253"/>
      <c r="C30" s="233"/>
      <c r="D30" s="70" t="s">
        <v>36</v>
      </c>
      <c r="E30" s="56">
        <v>43313</v>
      </c>
      <c r="F30" s="56">
        <v>43373</v>
      </c>
      <c r="G30" s="54">
        <v>1</v>
      </c>
      <c r="H30" s="74" t="s">
        <v>76</v>
      </c>
    </row>
    <row r="31" spans="1:8" ht="27" customHeight="1">
      <c r="A31" s="241"/>
      <c r="B31" s="253"/>
      <c r="C31" s="233"/>
      <c r="D31" s="45" t="s">
        <v>47</v>
      </c>
      <c r="E31" s="48">
        <v>43358</v>
      </c>
      <c r="F31" s="48">
        <v>43435</v>
      </c>
      <c r="G31" s="54">
        <v>1</v>
      </c>
      <c r="H31" s="74" t="s">
        <v>84</v>
      </c>
    </row>
    <row r="32" spans="1:8" ht="22.5" customHeight="1">
      <c r="A32" s="241"/>
      <c r="B32" s="253"/>
      <c r="C32" s="233"/>
      <c r="D32" s="45" t="s">
        <v>46</v>
      </c>
      <c r="E32" s="105"/>
      <c r="F32" s="105"/>
      <c r="G32" s="54"/>
      <c r="H32" s="74"/>
    </row>
    <row r="33" spans="1:8" ht="22.5" customHeight="1" thickBot="1">
      <c r="A33" s="241"/>
      <c r="B33" s="253"/>
      <c r="C33" s="233"/>
      <c r="D33" s="45" t="s">
        <v>44</v>
      </c>
      <c r="E33" s="105"/>
      <c r="F33" s="105"/>
      <c r="G33" s="54"/>
      <c r="H33" s="74"/>
    </row>
    <row r="34" spans="1:18" s="94" customFormat="1" ht="23.25" thickBot="1">
      <c r="A34" s="225" t="s">
        <v>3</v>
      </c>
      <c r="B34" s="226"/>
      <c r="C34" s="226"/>
      <c r="D34" s="65"/>
      <c r="E34" s="68"/>
      <c r="F34" s="68"/>
      <c r="G34" s="67">
        <f>(G24+G25+G26+G27+G28+G29+G30+G31)/8</f>
        <v>1</v>
      </c>
      <c r="H34" s="75"/>
      <c r="I34" s="93"/>
      <c r="J34" s="91"/>
      <c r="K34" s="92"/>
      <c r="L34" s="93"/>
      <c r="M34" s="91"/>
      <c r="N34" s="91"/>
      <c r="O34" s="93"/>
      <c r="P34" s="91"/>
      <c r="Q34" s="91"/>
      <c r="R34" s="92"/>
    </row>
    <row r="35" spans="1:18" ht="27" customHeight="1">
      <c r="A35" s="237">
        <v>58</v>
      </c>
      <c r="B35" s="254">
        <v>4</v>
      </c>
      <c r="C35" s="242" t="s">
        <v>53</v>
      </c>
      <c r="D35" s="40" t="s">
        <v>14</v>
      </c>
      <c r="E35" s="104">
        <v>43296</v>
      </c>
      <c r="F35" s="104">
        <v>43357</v>
      </c>
      <c r="G35" s="52">
        <v>1</v>
      </c>
      <c r="H35" s="74" t="s">
        <v>84</v>
      </c>
      <c r="I35" s="77"/>
      <c r="J35" s="78"/>
      <c r="K35" s="76"/>
      <c r="L35" s="77"/>
      <c r="N35" s="76"/>
      <c r="O35" s="77"/>
      <c r="Q35" s="78"/>
      <c r="R35" s="83"/>
    </row>
    <row r="36" spans="1:8" ht="42" customHeight="1">
      <c r="A36" s="238"/>
      <c r="B36" s="253"/>
      <c r="C36" s="233"/>
      <c r="D36" s="45" t="s">
        <v>8</v>
      </c>
      <c r="E36" s="56">
        <v>43266</v>
      </c>
      <c r="F36" s="56">
        <v>43326</v>
      </c>
      <c r="G36" s="54">
        <v>1</v>
      </c>
      <c r="H36" s="74" t="s">
        <v>86</v>
      </c>
    </row>
    <row r="37" spans="1:8" ht="32.25" customHeight="1">
      <c r="A37" s="238"/>
      <c r="B37" s="253"/>
      <c r="C37" s="233"/>
      <c r="D37" s="45" t="s">
        <v>5</v>
      </c>
      <c r="E37" s="56">
        <v>43296</v>
      </c>
      <c r="F37" s="56">
        <v>43357</v>
      </c>
      <c r="G37" s="54">
        <v>1</v>
      </c>
      <c r="H37" s="74" t="s">
        <v>84</v>
      </c>
    </row>
    <row r="38" spans="1:8" ht="45.75" customHeight="1">
      <c r="A38" s="238"/>
      <c r="B38" s="253"/>
      <c r="C38" s="233"/>
      <c r="D38" s="45" t="s">
        <v>6</v>
      </c>
      <c r="E38" s="56">
        <v>43296</v>
      </c>
      <c r="F38" s="56">
        <v>43357</v>
      </c>
      <c r="G38" s="54">
        <v>1</v>
      </c>
      <c r="H38" s="74" t="s">
        <v>84</v>
      </c>
    </row>
    <row r="39" spans="1:8" ht="27" customHeight="1">
      <c r="A39" s="238"/>
      <c r="B39" s="253"/>
      <c r="C39" s="233"/>
      <c r="D39" s="71" t="s">
        <v>0</v>
      </c>
      <c r="E39" s="56">
        <v>43266</v>
      </c>
      <c r="F39" s="56">
        <v>43326</v>
      </c>
      <c r="G39" s="54">
        <v>1</v>
      </c>
      <c r="H39" s="74" t="s">
        <v>86</v>
      </c>
    </row>
    <row r="40" spans="1:8" ht="40.5" customHeight="1">
      <c r="A40" s="238"/>
      <c r="B40" s="253"/>
      <c r="C40" s="233"/>
      <c r="D40" s="70" t="s">
        <v>7</v>
      </c>
      <c r="E40" s="56">
        <v>43313</v>
      </c>
      <c r="F40" s="56">
        <v>43373</v>
      </c>
      <c r="G40" s="54">
        <v>1</v>
      </c>
      <c r="H40" s="74" t="s">
        <v>84</v>
      </c>
    </row>
    <row r="41" spans="1:8" ht="51.75" customHeight="1">
      <c r="A41" s="238"/>
      <c r="B41" s="253"/>
      <c r="C41" s="233"/>
      <c r="D41" s="70" t="s">
        <v>36</v>
      </c>
      <c r="E41" s="56">
        <v>43313</v>
      </c>
      <c r="F41" s="56">
        <v>43373</v>
      </c>
      <c r="G41" s="54">
        <v>1</v>
      </c>
      <c r="H41" s="74" t="s">
        <v>84</v>
      </c>
    </row>
    <row r="42" spans="1:8" ht="27" customHeight="1">
      <c r="A42" s="241"/>
      <c r="B42" s="253"/>
      <c r="C42" s="233"/>
      <c r="D42" s="45" t="s">
        <v>47</v>
      </c>
      <c r="E42" s="48">
        <v>43358</v>
      </c>
      <c r="F42" s="48">
        <v>43435</v>
      </c>
      <c r="G42" s="54">
        <v>1</v>
      </c>
      <c r="H42" s="74" t="s">
        <v>76</v>
      </c>
    </row>
    <row r="43" spans="1:8" ht="22.5" customHeight="1">
      <c r="A43" s="241"/>
      <c r="B43" s="253"/>
      <c r="C43" s="233"/>
      <c r="D43" s="45" t="s">
        <v>46</v>
      </c>
      <c r="E43" s="105"/>
      <c r="F43" s="105"/>
      <c r="G43" s="54"/>
      <c r="H43" s="74"/>
    </row>
    <row r="44" spans="1:8" ht="22.5" customHeight="1" thickBot="1">
      <c r="A44" s="241"/>
      <c r="B44" s="253"/>
      <c r="C44" s="233"/>
      <c r="D44" s="45" t="s">
        <v>44</v>
      </c>
      <c r="E44" s="105"/>
      <c r="F44" s="105"/>
      <c r="G44" s="54"/>
      <c r="H44" s="74"/>
    </row>
    <row r="45" spans="1:18" s="94" customFormat="1" ht="23.25" thickBot="1">
      <c r="A45" s="225" t="s">
        <v>3</v>
      </c>
      <c r="B45" s="226"/>
      <c r="C45" s="226"/>
      <c r="D45" s="65"/>
      <c r="E45" s="68"/>
      <c r="F45" s="68"/>
      <c r="G45" s="67">
        <f>(G35+G36+G37+G38+G39+G40+G41+G42)/8</f>
        <v>1</v>
      </c>
      <c r="H45" s="75"/>
      <c r="I45" s="93"/>
      <c r="J45" s="91"/>
      <c r="K45" s="92"/>
      <c r="L45" s="93"/>
      <c r="M45" s="91"/>
      <c r="N45" s="91"/>
      <c r="O45" s="93"/>
      <c r="P45" s="91"/>
      <c r="Q45" s="91"/>
      <c r="R45" s="92"/>
    </row>
    <row r="46" spans="1:8" ht="46.5" customHeight="1">
      <c r="A46" s="250">
        <v>59</v>
      </c>
      <c r="B46" s="254">
        <v>5</v>
      </c>
      <c r="C46" s="242" t="s">
        <v>54</v>
      </c>
      <c r="D46" s="40" t="s">
        <v>14</v>
      </c>
      <c r="E46" s="104">
        <v>43297</v>
      </c>
      <c r="F46" s="104">
        <v>43358</v>
      </c>
      <c r="G46" s="52">
        <v>1</v>
      </c>
      <c r="H46" s="74" t="s">
        <v>76</v>
      </c>
    </row>
    <row r="47" spans="1:9" ht="36" customHeight="1">
      <c r="A47" s="238"/>
      <c r="B47" s="253"/>
      <c r="C47" s="233"/>
      <c r="D47" s="45" t="s">
        <v>8</v>
      </c>
      <c r="E47" s="56">
        <v>43282</v>
      </c>
      <c r="F47" s="56">
        <v>43343</v>
      </c>
      <c r="G47" s="54">
        <v>1</v>
      </c>
      <c r="H47" s="74" t="s">
        <v>76</v>
      </c>
      <c r="I47" s="93"/>
    </row>
    <row r="48" spans="1:8" ht="27" customHeight="1">
      <c r="A48" s="238"/>
      <c r="B48" s="253"/>
      <c r="C48" s="233"/>
      <c r="D48" s="45" t="s">
        <v>5</v>
      </c>
      <c r="E48" s="56">
        <v>43297</v>
      </c>
      <c r="F48" s="56">
        <v>43358</v>
      </c>
      <c r="G48" s="54">
        <v>1</v>
      </c>
      <c r="H48" s="74" t="s">
        <v>84</v>
      </c>
    </row>
    <row r="49" spans="1:8" ht="43.5" customHeight="1">
      <c r="A49" s="238"/>
      <c r="B49" s="253"/>
      <c r="C49" s="233"/>
      <c r="D49" s="45" t="s">
        <v>6</v>
      </c>
      <c r="E49" s="56">
        <v>43297</v>
      </c>
      <c r="F49" s="56">
        <v>43358</v>
      </c>
      <c r="G49" s="54">
        <v>1</v>
      </c>
      <c r="H49" s="74" t="s">
        <v>76</v>
      </c>
    </row>
    <row r="50" spans="1:8" ht="43.5" customHeight="1">
      <c r="A50" s="238"/>
      <c r="B50" s="253"/>
      <c r="C50" s="233"/>
      <c r="D50" s="71" t="s">
        <v>0</v>
      </c>
      <c r="E50" s="56">
        <v>43282</v>
      </c>
      <c r="F50" s="56">
        <v>43343</v>
      </c>
      <c r="G50" s="54">
        <v>1</v>
      </c>
      <c r="H50" s="74" t="s">
        <v>76</v>
      </c>
    </row>
    <row r="51" spans="1:8" ht="45.75" customHeight="1">
      <c r="A51" s="238"/>
      <c r="B51" s="253"/>
      <c r="C51" s="233"/>
      <c r="D51" s="70" t="s">
        <v>7</v>
      </c>
      <c r="E51" s="56">
        <v>43313</v>
      </c>
      <c r="F51" s="56">
        <v>43373</v>
      </c>
      <c r="G51" s="54">
        <v>1</v>
      </c>
      <c r="H51" s="74" t="s">
        <v>76</v>
      </c>
    </row>
    <row r="52" spans="1:8" ht="42" customHeight="1">
      <c r="A52" s="238"/>
      <c r="B52" s="253"/>
      <c r="C52" s="233"/>
      <c r="D52" s="70" t="s">
        <v>36</v>
      </c>
      <c r="E52" s="56">
        <v>43313</v>
      </c>
      <c r="F52" s="56">
        <v>43373</v>
      </c>
      <c r="G52" s="54">
        <v>1</v>
      </c>
      <c r="H52" s="74" t="s">
        <v>76</v>
      </c>
    </row>
    <row r="53" spans="1:8" ht="30.75" customHeight="1">
      <c r="A53" s="238"/>
      <c r="B53" s="253"/>
      <c r="C53" s="233"/>
      <c r="D53" s="45" t="s">
        <v>47</v>
      </c>
      <c r="E53" s="48">
        <v>43358</v>
      </c>
      <c r="F53" s="48">
        <v>43435</v>
      </c>
      <c r="G53" s="54">
        <v>1</v>
      </c>
      <c r="H53" s="74" t="s">
        <v>76</v>
      </c>
    </row>
    <row r="54" spans="1:8" ht="24" customHeight="1">
      <c r="A54" s="238"/>
      <c r="B54" s="253"/>
      <c r="C54" s="233"/>
      <c r="D54" s="45" t="s">
        <v>46</v>
      </c>
      <c r="E54" s="105"/>
      <c r="F54" s="105"/>
      <c r="G54" s="54"/>
      <c r="H54" s="74"/>
    </row>
    <row r="55" spans="1:8" ht="24" customHeight="1" thickBot="1">
      <c r="A55" s="238"/>
      <c r="B55" s="253"/>
      <c r="C55" s="233"/>
      <c r="D55" s="45" t="s">
        <v>44</v>
      </c>
      <c r="E55" s="105"/>
      <c r="F55" s="105"/>
      <c r="G55" s="54"/>
      <c r="H55" s="74"/>
    </row>
    <row r="56" spans="1:18" s="116" customFormat="1" ht="23.25" thickBot="1">
      <c r="A56" s="255" t="s">
        <v>3</v>
      </c>
      <c r="B56" s="256"/>
      <c r="C56" s="257"/>
      <c r="D56" s="160"/>
      <c r="E56" s="163"/>
      <c r="F56" s="163"/>
      <c r="G56" s="202">
        <f>(G46+G47+G48+G49+G50+G51+G52+G53)/8</f>
        <v>1</v>
      </c>
      <c r="H56" s="165"/>
      <c r="I56" s="113"/>
      <c r="J56" s="114"/>
      <c r="K56" s="115"/>
      <c r="L56" s="113"/>
      <c r="M56" s="114"/>
      <c r="N56" s="114"/>
      <c r="O56" s="113"/>
      <c r="P56" s="114"/>
      <c r="Q56" s="114"/>
      <c r="R56" s="115"/>
    </row>
    <row r="57" spans="1:8" ht="23.25" customHeight="1">
      <c r="A57" s="117"/>
      <c r="B57" s="258">
        <v>6</v>
      </c>
      <c r="C57" s="249" t="s">
        <v>56</v>
      </c>
      <c r="D57" s="153" t="s">
        <v>47</v>
      </c>
      <c r="E57" s="48">
        <v>43358</v>
      </c>
      <c r="F57" s="48">
        <v>43435</v>
      </c>
      <c r="G57" s="157">
        <v>1</v>
      </c>
      <c r="H57" s="158" t="s">
        <v>76</v>
      </c>
    </row>
    <row r="58" spans="1:8" ht="23.25" customHeight="1">
      <c r="A58" s="117"/>
      <c r="B58" s="258"/>
      <c r="C58" s="249"/>
      <c r="D58" s="109" t="s">
        <v>44</v>
      </c>
      <c r="E58" s="146"/>
      <c r="F58" s="146"/>
      <c r="G58" s="111"/>
      <c r="H58" s="145"/>
    </row>
    <row r="59" spans="1:8" ht="24" thickBot="1">
      <c r="A59" s="117"/>
      <c r="B59" s="258"/>
      <c r="C59" s="249"/>
      <c r="D59" s="109" t="s">
        <v>42</v>
      </c>
      <c r="E59" s="146"/>
      <c r="F59" s="146"/>
      <c r="G59" s="111"/>
      <c r="H59" s="120"/>
    </row>
    <row r="60" spans="1:18" s="94" customFormat="1" ht="23.25" thickBot="1">
      <c r="A60" s="112"/>
      <c r="B60" s="166"/>
      <c r="C60" s="167" t="s">
        <v>3</v>
      </c>
      <c r="D60" s="169"/>
      <c r="E60" s="201"/>
      <c r="F60" s="201"/>
      <c r="G60" s="173">
        <f>G57</f>
        <v>1</v>
      </c>
      <c r="H60" s="174"/>
      <c r="I60" s="93"/>
      <c r="J60" s="91"/>
      <c r="K60" s="92"/>
      <c r="L60" s="93"/>
      <c r="M60" s="91"/>
      <c r="N60" s="91"/>
      <c r="O60" s="93"/>
      <c r="P60" s="91"/>
      <c r="Q60" s="91"/>
      <c r="R60" s="92"/>
    </row>
    <row r="61" spans="1:8" ht="23.25" customHeight="1">
      <c r="A61" s="117"/>
      <c r="B61" s="258">
        <v>7</v>
      </c>
      <c r="C61" s="249" t="s">
        <v>58</v>
      </c>
      <c r="D61" s="153" t="s">
        <v>47</v>
      </c>
      <c r="E61" s="48">
        <v>43358</v>
      </c>
      <c r="F61" s="48">
        <v>43435</v>
      </c>
      <c r="G61" s="157">
        <v>1</v>
      </c>
      <c r="H61" s="158" t="s">
        <v>76</v>
      </c>
    </row>
    <row r="62" spans="1:8" ht="23.25" customHeight="1">
      <c r="A62" s="117"/>
      <c r="B62" s="258"/>
      <c r="C62" s="249"/>
      <c r="D62" s="109" t="s">
        <v>44</v>
      </c>
      <c r="E62" s="146"/>
      <c r="F62" s="146"/>
      <c r="G62" s="111"/>
      <c r="H62" s="145"/>
    </row>
    <row r="63" spans="1:8" ht="24" thickBot="1">
      <c r="A63" s="117"/>
      <c r="B63" s="258"/>
      <c r="C63" s="249"/>
      <c r="D63" s="109" t="s">
        <v>42</v>
      </c>
      <c r="E63" s="146"/>
      <c r="F63" s="146"/>
      <c r="G63" s="111"/>
      <c r="H63" s="120"/>
    </row>
    <row r="64" spans="1:18" s="94" customFormat="1" ht="23.25" thickBot="1">
      <c r="A64" s="112"/>
      <c r="B64" s="166"/>
      <c r="C64" s="167" t="s">
        <v>3</v>
      </c>
      <c r="D64" s="169"/>
      <c r="E64" s="201"/>
      <c r="F64" s="201"/>
      <c r="G64" s="173">
        <f>G61</f>
        <v>1</v>
      </c>
      <c r="H64" s="174"/>
      <c r="I64" s="93"/>
      <c r="J64" s="91"/>
      <c r="K64" s="92"/>
      <c r="L64" s="93"/>
      <c r="M64" s="91"/>
      <c r="N64" s="91"/>
      <c r="O64" s="93"/>
      <c r="P64" s="91"/>
      <c r="Q64" s="91"/>
      <c r="R64" s="92"/>
    </row>
    <row r="65" spans="1:8" ht="23.25" customHeight="1">
      <c r="A65" s="117"/>
      <c r="B65" s="258">
        <v>8</v>
      </c>
      <c r="C65" s="249" t="s">
        <v>59</v>
      </c>
      <c r="D65" s="153" t="s">
        <v>47</v>
      </c>
      <c r="E65" s="48">
        <v>43358</v>
      </c>
      <c r="F65" s="48">
        <v>43435</v>
      </c>
      <c r="G65" s="157">
        <v>1</v>
      </c>
      <c r="H65" s="158" t="s">
        <v>76</v>
      </c>
    </row>
    <row r="66" spans="1:8" ht="23.25" customHeight="1">
      <c r="A66" s="117"/>
      <c r="B66" s="258"/>
      <c r="C66" s="249"/>
      <c r="D66" s="109" t="s">
        <v>44</v>
      </c>
      <c r="E66" s="146"/>
      <c r="F66" s="146"/>
      <c r="G66" s="111"/>
      <c r="H66" s="145"/>
    </row>
    <row r="67" spans="1:8" ht="24" thickBot="1">
      <c r="A67" s="117"/>
      <c r="B67" s="258"/>
      <c r="C67" s="249"/>
      <c r="D67" s="109" t="s">
        <v>42</v>
      </c>
      <c r="E67" s="146"/>
      <c r="F67" s="146"/>
      <c r="G67" s="111"/>
      <c r="H67" s="120"/>
    </row>
    <row r="68" spans="1:18" s="94" customFormat="1" ht="23.25" thickBot="1">
      <c r="A68" s="112"/>
      <c r="B68" s="166"/>
      <c r="C68" s="167" t="s">
        <v>3</v>
      </c>
      <c r="D68" s="169"/>
      <c r="E68" s="201"/>
      <c r="F68" s="201"/>
      <c r="G68" s="173">
        <f>G65</f>
        <v>1</v>
      </c>
      <c r="H68" s="174"/>
      <c r="I68" s="93"/>
      <c r="J68" s="91"/>
      <c r="K68" s="92"/>
      <c r="L68" s="93"/>
      <c r="M68" s="91"/>
      <c r="N68" s="91"/>
      <c r="O68" s="93"/>
      <c r="P68" s="91"/>
      <c r="Q68" s="91"/>
      <c r="R68" s="92"/>
    </row>
    <row r="69" spans="1:8" ht="23.25" customHeight="1">
      <c r="A69" s="117"/>
      <c r="B69" s="258">
        <v>9</v>
      </c>
      <c r="C69" s="249" t="s">
        <v>60</v>
      </c>
      <c r="D69" s="153" t="s">
        <v>47</v>
      </c>
      <c r="E69" s="48">
        <v>43358</v>
      </c>
      <c r="F69" s="48">
        <v>43435</v>
      </c>
      <c r="G69" s="157">
        <v>1</v>
      </c>
      <c r="H69" s="158" t="s">
        <v>76</v>
      </c>
    </row>
    <row r="70" spans="1:8" ht="23.25" customHeight="1">
      <c r="A70" s="117"/>
      <c r="B70" s="258"/>
      <c r="C70" s="249"/>
      <c r="D70" s="109" t="s">
        <v>44</v>
      </c>
      <c r="E70" s="146"/>
      <c r="F70" s="146"/>
      <c r="G70" s="111"/>
      <c r="H70" s="145"/>
    </row>
    <row r="71" spans="1:8" ht="24" thickBot="1">
      <c r="A71" s="117"/>
      <c r="B71" s="258"/>
      <c r="C71" s="249"/>
      <c r="D71" s="109" t="s">
        <v>42</v>
      </c>
      <c r="E71" s="146"/>
      <c r="F71" s="146"/>
      <c r="G71" s="111"/>
      <c r="H71" s="120"/>
    </row>
    <row r="72" spans="1:18" s="94" customFormat="1" ht="23.25" thickBot="1">
      <c r="A72" s="112"/>
      <c r="B72" s="166"/>
      <c r="C72" s="167" t="s">
        <v>3</v>
      </c>
      <c r="D72" s="169"/>
      <c r="E72" s="201"/>
      <c r="F72" s="201"/>
      <c r="G72" s="173">
        <f>G69</f>
        <v>1</v>
      </c>
      <c r="H72" s="174"/>
      <c r="I72" s="93"/>
      <c r="J72" s="91"/>
      <c r="K72" s="92"/>
      <c r="L72" s="93"/>
      <c r="M72" s="91"/>
      <c r="N72" s="91"/>
      <c r="O72" s="93"/>
      <c r="P72" s="91"/>
      <c r="Q72" s="91"/>
      <c r="R72" s="92"/>
    </row>
    <row r="73" spans="2:8" ht="22.5">
      <c r="B73" s="195"/>
      <c r="C73" s="196" t="s">
        <v>48</v>
      </c>
      <c r="D73" s="198"/>
      <c r="E73" s="199"/>
      <c r="F73" s="199"/>
      <c r="G73" s="223">
        <f>(G12+G34+G23+G45+G56+G60+G64+G68+G72)/9</f>
        <v>1</v>
      </c>
      <c r="H73" s="200"/>
    </row>
  </sheetData>
  <sheetProtection/>
  <mergeCells count="30">
    <mergeCell ref="B65:B67"/>
    <mergeCell ref="C65:C67"/>
    <mergeCell ref="B69:B71"/>
    <mergeCell ref="C69:C71"/>
    <mergeCell ref="B57:B59"/>
    <mergeCell ref="C57:C59"/>
    <mergeCell ref="B61:B63"/>
    <mergeCell ref="C61:C63"/>
    <mergeCell ref="A45:C45"/>
    <mergeCell ref="A46:A55"/>
    <mergeCell ref="B46:B55"/>
    <mergeCell ref="C46:C55"/>
    <mergeCell ref="A56:C56"/>
    <mergeCell ref="A24:A33"/>
    <mergeCell ref="B24:B33"/>
    <mergeCell ref="C24:C33"/>
    <mergeCell ref="A34:C34"/>
    <mergeCell ref="A35:A44"/>
    <mergeCell ref="B35:B44"/>
    <mergeCell ref="C35:C44"/>
    <mergeCell ref="A12:C12"/>
    <mergeCell ref="A13:A22"/>
    <mergeCell ref="B13:B22"/>
    <mergeCell ref="C13:C22"/>
    <mergeCell ref="A23:C23"/>
    <mergeCell ref="A1:H1"/>
    <mergeCell ref="A4:H4"/>
    <mergeCell ref="A5:A9"/>
    <mergeCell ref="B5:B11"/>
    <mergeCell ref="C5:C11"/>
  </mergeCells>
  <printOptions/>
  <pageMargins left="0.25" right="0.25" top="0.75" bottom="0.75" header="0.3" footer="0.3"/>
  <pageSetup horizontalDpi="300" verticalDpi="3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6"/>
  </sheetPr>
  <dimension ref="A1:P54"/>
  <sheetViews>
    <sheetView view="pageBreakPreview" zoomScale="75" zoomScaleNormal="75" zoomScaleSheetLayoutView="75" zoomScalePageLayoutView="0" workbookViewId="0" topLeftCell="A1">
      <pane xSplit="3" ySplit="1" topLeftCell="D2" activePane="bottomRight" state="frozen"/>
      <selection pane="topLeft" activeCell="B1" sqref="B1"/>
      <selection pane="topRight" activeCell="D1" sqref="D1"/>
      <selection pane="bottomLeft" activeCell="B5" sqref="B5"/>
      <selection pane="bottomRight" activeCell="G10" sqref="G10"/>
    </sheetView>
  </sheetViews>
  <sheetFormatPr defaultColWidth="9.00390625" defaultRowHeight="12.75" outlineLevelCol="2"/>
  <cols>
    <col min="1" max="1" width="4.75390625" style="2" customWidth="1"/>
    <col min="2" max="2" width="20.625" style="3" customWidth="1"/>
    <col min="3" max="3" width="16.25390625" style="2" hidden="1" customWidth="1"/>
    <col min="4" max="4" width="11.125" style="3" customWidth="1"/>
    <col min="5" max="5" width="10.25390625" style="2" customWidth="1" outlineLevel="1"/>
    <col min="6" max="6" width="13.75390625" style="5" customWidth="1"/>
    <col min="7" max="7" width="11.25390625" style="6" customWidth="1"/>
    <col min="8" max="8" width="17.25390625" style="3" customWidth="1" outlineLevel="1"/>
    <col min="9" max="9" width="13.25390625" style="5" customWidth="1"/>
    <col min="10" max="10" width="18.75390625" style="2" hidden="1" customWidth="1" outlineLevel="2"/>
    <col min="11" max="11" width="12.375" style="3" customWidth="1" outlineLevel="1" collapsed="1"/>
    <col min="12" max="12" width="11.25390625" style="3" customWidth="1" outlineLevel="1"/>
    <col min="13" max="13" width="12.75390625" style="3" customWidth="1" outlineLevel="1"/>
    <col min="14" max="14" width="13.75390625" style="3" customWidth="1" outlineLevel="1"/>
    <col min="15" max="15" width="13.875" style="3" customWidth="1"/>
    <col min="16" max="16" width="9.00390625" style="3" customWidth="1"/>
    <col min="17" max="16384" width="9.125" style="2" customWidth="1"/>
  </cols>
  <sheetData>
    <row r="1" ht="15">
      <c r="D1" s="4" t="s">
        <v>18</v>
      </c>
    </row>
    <row r="2" ht="15">
      <c r="D2" s="4" t="s">
        <v>19</v>
      </c>
    </row>
    <row r="3" spans="3:6" ht="15.75" thickBot="1">
      <c r="C3" s="278" t="str">
        <f>'ход работ'!M2</f>
        <v>по состоянию на 4.12.2018</v>
      </c>
      <c r="D3" s="279"/>
      <c r="E3" s="279"/>
      <c r="F3" s="279"/>
    </row>
    <row r="4" spans="1:16" s="7" customFormat="1" ht="72.75" customHeight="1" thickBot="1">
      <c r="A4" s="139" t="s">
        <v>20</v>
      </c>
      <c r="B4" s="140" t="s">
        <v>1</v>
      </c>
      <c r="C4" s="140" t="s">
        <v>21</v>
      </c>
      <c r="D4" s="140" t="s">
        <v>22</v>
      </c>
      <c r="E4" s="140" t="s">
        <v>23</v>
      </c>
      <c r="F4" s="141" t="s">
        <v>24</v>
      </c>
      <c r="G4" s="142" t="s">
        <v>25</v>
      </c>
      <c r="H4" s="140" t="s">
        <v>38</v>
      </c>
      <c r="I4" s="141" t="s">
        <v>26</v>
      </c>
      <c r="J4" s="143" t="s">
        <v>27</v>
      </c>
      <c r="K4" s="143" t="s">
        <v>45</v>
      </c>
      <c r="L4" s="143" t="s">
        <v>28</v>
      </c>
      <c r="M4" s="143" t="s">
        <v>29</v>
      </c>
      <c r="N4" s="276" t="s">
        <v>30</v>
      </c>
      <c r="O4" s="277"/>
      <c r="P4" s="4" t="s">
        <v>37</v>
      </c>
    </row>
    <row r="5" spans="1:15" ht="14.25" customHeight="1">
      <c r="A5" s="260">
        <v>1</v>
      </c>
      <c r="B5" s="262" t="s">
        <v>61</v>
      </c>
      <c r="C5" s="8"/>
      <c r="D5" s="8" t="s">
        <v>31</v>
      </c>
      <c r="E5" s="8">
        <v>912</v>
      </c>
      <c r="F5" s="9">
        <f>G5*E5</f>
        <v>912</v>
      </c>
      <c r="G5" s="124">
        <f>'ход работ'!L5</f>
        <v>1</v>
      </c>
      <c r="H5" s="177">
        <f>'ход работ'!F5</f>
        <v>2400300.07</v>
      </c>
      <c r="I5" s="11">
        <f>H5*G5</f>
        <v>2400300.07</v>
      </c>
      <c r="J5" s="144"/>
      <c r="K5" s="147"/>
      <c r="L5" s="61"/>
      <c r="M5" s="61"/>
      <c r="N5" s="12" t="e">
        <f>(K5-L5)/(M5-L5)*100%</f>
        <v>#DIV/0!</v>
      </c>
      <c r="O5" s="13" t="e">
        <f>N5-G5</f>
        <v>#DIV/0!</v>
      </c>
    </row>
    <row r="6" spans="1:16" ht="15">
      <c r="A6" s="273"/>
      <c r="B6" s="274"/>
      <c r="C6" s="24"/>
      <c r="D6" s="24" t="s">
        <v>33</v>
      </c>
      <c r="E6" s="24">
        <v>232</v>
      </c>
      <c r="F6" s="25">
        <f>G6*E6</f>
        <v>232</v>
      </c>
      <c r="G6" s="26">
        <f>'ход работ'!L6</f>
        <v>1</v>
      </c>
      <c r="H6" s="178">
        <f>'ход работ'!F6</f>
        <v>551381.22</v>
      </c>
      <c r="I6" s="28">
        <f>H6*G6</f>
        <v>551381.22</v>
      </c>
      <c r="J6" s="29"/>
      <c r="K6" s="1"/>
      <c r="L6" s="62"/>
      <c r="M6" s="62"/>
      <c r="N6" s="18" t="e">
        <f>(K6-L6)/(M6-L6)*100%</f>
        <v>#DIV/0!</v>
      </c>
      <c r="O6" s="19" t="e">
        <f>N6-G6</f>
        <v>#DIV/0!</v>
      </c>
      <c r="P6" s="192"/>
    </row>
    <row r="7" spans="1:15" ht="15">
      <c r="A7" s="273"/>
      <c r="B7" s="274"/>
      <c r="C7" s="24"/>
      <c r="D7" s="24" t="s">
        <v>43</v>
      </c>
      <c r="E7" s="24">
        <v>499</v>
      </c>
      <c r="F7" s="25">
        <f>G7*E7</f>
        <v>499</v>
      </c>
      <c r="G7" s="26">
        <f>'ход работ'!L7</f>
        <v>1</v>
      </c>
      <c r="H7" s="178">
        <f>'ход работ'!F7</f>
        <v>2441933.56</v>
      </c>
      <c r="I7" s="28">
        <f>H7*G7</f>
        <v>2441933.56</v>
      </c>
      <c r="J7" s="29"/>
      <c r="K7" s="1"/>
      <c r="L7" s="63"/>
      <c r="M7" s="63"/>
      <c r="N7" s="18" t="e">
        <f>(K7-L7)/(M7-L7)*100%</f>
        <v>#DIV/0!</v>
      </c>
      <c r="O7" s="19" t="e">
        <f>N7-G7</f>
        <v>#DIV/0!</v>
      </c>
    </row>
    <row r="8" spans="1:16" s="23" customFormat="1" ht="15">
      <c r="A8" s="273"/>
      <c r="B8" s="274"/>
      <c r="C8" s="125"/>
      <c r="D8" s="125" t="s">
        <v>32</v>
      </c>
      <c r="E8" s="125">
        <v>183</v>
      </c>
      <c r="F8" s="126">
        <f>G8*E8</f>
        <v>183</v>
      </c>
      <c r="G8" s="26">
        <f>'ход работ'!L8</f>
        <v>1</v>
      </c>
      <c r="H8" s="178">
        <f>'ход работ'!F8</f>
        <v>283586.64</v>
      </c>
      <c r="I8" s="127">
        <f>H8*G8</f>
        <v>283586.64</v>
      </c>
      <c r="J8" s="128"/>
      <c r="K8" s="1"/>
      <c r="L8" s="62"/>
      <c r="M8" s="62"/>
      <c r="N8" s="20" t="e">
        <f>(K8-L8)/(M8-L8)*100%</f>
        <v>#DIV/0!</v>
      </c>
      <c r="O8" s="21" t="e">
        <f>N8-G8</f>
        <v>#DIV/0!</v>
      </c>
      <c r="P8" s="22"/>
    </row>
    <row r="9" spans="1:15" ht="15">
      <c r="A9" s="273"/>
      <c r="B9" s="274"/>
      <c r="C9" s="24"/>
      <c r="D9" s="24" t="s">
        <v>35</v>
      </c>
      <c r="E9" s="24">
        <v>1388</v>
      </c>
      <c r="F9" s="25">
        <f>G9*E9</f>
        <v>1388</v>
      </c>
      <c r="G9" s="26">
        <f>'ход работ'!L9</f>
        <v>1</v>
      </c>
      <c r="H9" s="178">
        <f>'ход работ'!F9</f>
        <v>1184179.3</v>
      </c>
      <c r="I9" s="28">
        <f>H9*G9</f>
        <v>1184179.3</v>
      </c>
      <c r="J9" s="29"/>
      <c r="K9" s="1"/>
      <c r="L9" s="62"/>
      <c r="M9" s="62"/>
      <c r="N9" s="18" t="e">
        <f>(K9-L9)/(M9-L9)*100%</f>
        <v>#DIV/0!</v>
      </c>
      <c r="O9" s="19" t="e">
        <f>N9-G9</f>
        <v>#DIV/0!</v>
      </c>
    </row>
    <row r="10" spans="1:16" ht="15.75" thickBot="1">
      <c r="A10" s="261"/>
      <c r="B10" s="263"/>
      <c r="C10" s="129"/>
      <c r="D10" s="129" t="s">
        <v>41</v>
      </c>
      <c r="E10" s="129"/>
      <c r="F10" s="130"/>
      <c r="G10" s="131">
        <f>I10/'ход работ'!F10</f>
        <v>0.94</v>
      </c>
      <c r="H10" s="206">
        <f>'ход работ'!F10</f>
        <v>73137.21</v>
      </c>
      <c r="I10" s="132">
        <f>(I5+I6+I7+I8+I9)*1%</f>
        <v>68613.81</v>
      </c>
      <c r="J10" s="133"/>
      <c r="K10" s="207"/>
      <c r="L10" s="134"/>
      <c r="M10" s="134"/>
      <c r="N10" s="135"/>
      <c r="O10" s="136"/>
      <c r="P10" s="211">
        <f>'ход работ'!L12</f>
        <v>1</v>
      </c>
    </row>
    <row r="11" spans="1:15" ht="14.25" customHeight="1">
      <c r="A11" s="260">
        <v>2</v>
      </c>
      <c r="B11" s="262" t="s">
        <v>62</v>
      </c>
      <c r="C11" s="8"/>
      <c r="D11" s="8" t="s">
        <v>31</v>
      </c>
      <c r="E11" s="8">
        <v>1833</v>
      </c>
      <c r="F11" s="9">
        <f aca="true" t="shared" si="0" ref="F11:F18">G11*E11</f>
        <v>1833</v>
      </c>
      <c r="G11" s="10">
        <f>'ход работ'!L13</f>
        <v>1</v>
      </c>
      <c r="H11" s="177">
        <f>'ход работ'!F13</f>
        <v>4514364.27</v>
      </c>
      <c r="I11" s="11">
        <f aca="true" t="shared" si="1" ref="I11:I18">H11*G11</f>
        <v>4514364.27</v>
      </c>
      <c r="J11" s="144"/>
      <c r="K11" s="123"/>
      <c r="L11" s="61"/>
      <c r="M11" s="61"/>
      <c r="N11" s="12" t="e">
        <f aca="true" t="shared" si="2" ref="N11:N17">(K11-L11)/(M11-L11)*100%</f>
        <v>#DIV/0!</v>
      </c>
      <c r="O11" s="13" t="e">
        <f aca="true" t="shared" si="3" ref="O11:O17">N11-G11</f>
        <v>#DIV/0!</v>
      </c>
    </row>
    <row r="12" spans="1:15" ht="15">
      <c r="A12" s="273"/>
      <c r="B12" s="274"/>
      <c r="C12" s="24"/>
      <c r="D12" s="24" t="s">
        <v>33</v>
      </c>
      <c r="E12" s="24">
        <v>545</v>
      </c>
      <c r="F12" s="25">
        <f t="shared" si="0"/>
        <v>545</v>
      </c>
      <c r="G12" s="26">
        <f>'ход работ'!L14</f>
        <v>1</v>
      </c>
      <c r="H12" s="179">
        <f>'ход работ'!F14</f>
        <v>1075691.86</v>
      </c>
      <c r="I12" s="28">
        <f t="shared" si="1"/>
        <v>1075691.86</v>
      </c>
      <c r="J12" s="29"/>
      <c r="K12" s="1"/>
      <c r="L12" s="62"/>
      <c r="M12" s="62"/>
      <c r="N12" s="18" t="e">
        <f t="shared" si="2"/>
        <v>#DIV/0!</v>
      </c>
      <c r="O12" s="19" t="e">
        <f t="shared" si="3"/>
        <v>#DIV/0!</v>
      </c>
    </row>
    <row r="13" spans="1:15" ht="15">
      <c r="A13" s="273"/>
      <c r="B13" s="274"/>
      <c r="C13" s="24"/>
      <c r="D13" s="24" t="s">
        <v>34</v>
      </c>
      <c r="E13" s="24">
        <v>417</v>
      </c>
      <c r="F13" s="25">
        <f t="shared" si="0"/>
        <v>417</v>
      </c>
      <c r="G13" s="26">
        <f>'ход работ'!L15</f>
        <v>1</v>
      </c>
      <c r="H13" s="179">
        <f>'ход работ'!F15</f>
        <v>1195812.25</v>
      </c>
      <c r="I13" s="28">
        <f t="shared" si="1"/>
        <v>1195812.25</v>
      </c>
      <c r="J13" s="29"/>
      <c r="K13" s="1"/>
      <c r="L13" s="62"/>
      <c r="M13" s="62"/>
      <c r="N13" s="18" t="e">
        <f t="shared" si="2"/>
        <v>#DIV/0!</v>
      </c>
      <c r="O13" s="19" t="e">
        <f t="shared" si="3"/>
        <v>#DIV/0!</v>
      </c>
    </row>
    <row r="14" spans="1:15" ht="15">
      <c r="A14" s="273"/>
      <c r="B14" s="274"/>
      <c r="C14" s="24"/>
      <c r="D14" s="24" t="s">
        <v>43</v>
      </c>
      <c r="E14" s="24">
        <v>974</v>
      </c>
      <c r="F14" s="25">
        <f t="shared" si="0"/>
        <v>974</v>
      </c>
      <c r="G14" s="26">
        <f>'ход работ'!L16</f>
        <v>1</v>
      </c>
      <c r="H14" s="179">
        <f>'ход работ'!F16</f>
        <v>3937476.51</v>
      </c>
      <c r="I14" s="28">
        <f t="shared" si="1"/>
        <v>3937476.51</v>
      </c>
      <c r="J14" s="29"/>
      <c r="K14" s="1"/>
      <c r="L14" s="62"/>
      <c r="M14" s="62"/>
      <c r="N14" s="18" t="e">
        <f t="shared" si="2"/>
        <v>#DIV/0!</v>
      </c>
      <c r="O14" s="19" t="e">
        <f t="shared" si="3"/>
        <v>#DIV/0!</v>
      </c>
    </row>
    <row r="15" spans="1:15" ht="15">
      <c r="A15" s="273"/>
      <c r="B15" s="274"/>
      <c r="C15" s="24"/>
      <c r="D15" s="24" t="s">
        <v>32</v>
      </c>
      <c r="E15" s="24">
        <v>285</v>
      </c>
      <c r="F15" s="25">
        <f t="shared" si="0"/>
        <v>285</v>
      </c>
      <c r="G15" s="26">
        <f>'ход работ'!L17</f>
        <v>1</v>
      </c>
      <c r="H15" s="179">
        <f>'ход работ'!F17</f>
        <v>367567.39</v>
      </c>
      <c r="I15" s="28">
        <f t="shared" si="1"/>
        <v>367567.39</v>
      </c>
      <c r="J15" s="29"/>
      <c r="K15" s="1"/>
      <c r="L15" s="62"/>
      <c r="M15" s="62"/>
      <c r="N15" s="18" t="e">
        <f t="shared" si="2"/>
        <v>#DIV/0!</v>
      </c>
      <c r="O15" s="19" t="e">
        <f t="shared" si="3"/>
        <v>#DIV/0!</v>
      </c>
    </row>
    <row r="16" spans="1:15" ht="15">
      <c r="A16" s="273"/>
      <c r="B16" s="274"/>
      <c r="C16" s="24"/>
      <c r="D16" s="24" t="s">
        <v>35</v>
      </c>
      <c r="E16" s="24">
        <v>2566</v>
      </c>
      <c r="F16" s="25">
        <f t="shared" si="0"/>
        <v>2566</v>
      </c>
      <c r="G16" s="26">
        <f>'ход работ'!L18</f>
        <v>1</v>
      </c>
      <c r="H16" s="179">
        <f>'ход работ'!F18</f>
        <v>2739591.13</v>
      </c>
      <c r="I16" s="28">
        <f t="shared" si="1"/>
        <v>2739591.13</v>
      </c>
      <c r="J16" s="29"/>
      <c r="K16" s="1"/>
      <c r="L16" s="62"/>
      <c r="M16" s="62"/>
      <c r="N16" s="18" t="e">
        <f t="shared" si="2"/>
        <v>#DIV/0!</v>
      </c>
      <c r="O16" s="19" t="e">
        <f t="shared" si="3"/>
        <v>#DIV/0!</v>
      </c>
    </row>
    <row r="17" spans="1:15" ht="15">
      <c r="A17" s="273"/>
      <c r="B17" s="274"/>
      <c r="C17" s="24"/>
      <c r="D17" s="24" t="s">
        <v>36</v>
      </c>
      <c r="E17" s="24">
        <v>655</v>
      </c>
      <c r="F17" s="25">
        <f t="shared" si="0"/>
        <v>655</v>
      </c>
      <c r="G17" s="26">
        <f>'ход работ'!L19</f>
        <v>1</v>
      </c>
      <c r="H17" s="179">
        <f>'ход работ'!F19</f>
        <v>726101.7</v>
      </c>
      <c r="I17" s="28">
        <f t="shared" si="1"/>
        <v>726101.7</v>
      </c>
      <c r="J17" s="29"/>
      <c r="K17" s="1"/>
      <c r="L17" s="62"/>
      <c r="M17" s="62"/>
      <c r="N17" s="18" t="e">
        <f t="shared" si="2"/>
        <v>#DIV/0!</v>
      </c>
      <c r="O17" s="19" t="e">
        <f t="shared" si="3"/>
        <v>#DIV/0!</v>
      </c>
    </row>
    <row r="18" spans="1:15" ht="15">
      <c r="A18" s="271"/>
      <c r="B18" s="272"/>
      <c r="C18" s="184"/>
      <c r="D18" s="184" t="s">
        <v>47</v>
      </c>
      <c r="E18" s="184">
        <v>1</v>
      </c>
      <c r="F18" s="25">
        <f t="shared" si="0"/>
        <v>1</v>
      </c>
      <c r="G18" s="189">
        <f>'ход работ'!L20</f>
        <v>1</v>
      </c>
      <c r="H18" s="178">
        <f>'ход работ'!F20</f>
        <v>608606</v>
      </c>
      <c r="I18" s="28">
        <f t="shared" si="1"/>
        <v>608606</v>
      </c>
      <c r="J18" s="185"/>
      <c r="K18" s="1"/>
      <c r="L18" s="186"/>
      <c r="M18" s="186"/>
      <c r="N18" s="187"/>
      <c r="O18" s="188"/>
    </row>
    <row r="19" spans="1:16" ht="15.75" thickBot="1">
      <c r="A19" s="261"/>
      <c r="B19" s="263"/>
      <c r="C19" s="129"/>
      <c r="D19" s="129" t="s">
        <v>41</v>
      </c>
      <c r="E19" s="129"/>
      <c r="F19" s="130"/>
      <c r="G19" s="131">
        <f>I19/'ход работ'!F22</f>
        <v>1</v>
      </c>
      <c r="H19" s="209">
        <f>'ход работ'!F22</f>
        <v>151652.11</v>
      </c>
      <c r="I19" s="132">
        <f>(I11+I12+I17+I13+I14+I15+I16+I18)*1%</f>
        <v>151652.11</v>
      </c>
      <c r="J19" s="133"/>
      <c r="K19" s="134"/>
      <c r="L19" s="134"/>
      <c r="M19" s="134"/>
      <c r="N19" s="135"/>
      <c r="O19" s="136"/>
      <c r="P19" s="211">
        <f>'ход работ'!L23</f>
        <v>1</v>
      </c>
    </row>
    <row r="20" spans="1:15" ht="15">
      <c r="A20" s="270">
        <v>3</v>
      </c>
      <c r="B20" s="267" t="s">
        <v>63</v>
      </c>
      <c r="C20" s="14"/>
      <c r="D20" s="14" t="s">
        <v>31</v>
      </c>
      <c r="E20" s="14">
        <v>1873</v>
      </c>
      <c r="F20" s="15">
        <f>G20*E20</f>
        <v>1873</v>
      </c>
      <c r="G20" s="16">
        <f>'ход работ'!L24</f>
        <v>1</v>
      </c>
      <c r="H20" s="179">
        <f>'ход работ'!F24</f>
        <v>4649612.12</v>
      </c>
      <c r="I20" s="208">
        <f>H20*G20</f>
        <v>4649612.12</v>
      </c>
      <c r="J20" s="137"/>
      <c r="K20" s="121"/>
      <c r="L20" s="121"/>
      <c r="M20" s="121"/>
      <c r="N20" s="30" t="e">
        <f>(K20-L20)/(M20-L20)*100%</f>
        <v>#DIV/0!</v>
      </c>
      <c r="O20" s="205" t="e">
        <f>N20-G20</f>
        <v>#DIV/0!</v>
      </c>
    </row>
    <row r="21" spans="1:15" ht="15">
      <c r="A21" s="264"/>
      <c r="B21" s="268"/>
      <c r="C21" s="24"/>
      <c r="D21" s="24" t="s">
        <v>33</v>
      </c>
      <c r="E21" s="24">
        <v>492</v>
      </c>
      <c r="F21" s="25">
        <f aca="true" t="shared" si="4" ref="F21:F27">G21*E21</f>
        <v>492</v>
      </c>
      <c r="G21" s="26">
        <f>'ход работ'!L25</f>
        <v>1</v>
      </c>
      <c r="H21" s="178">
        <f>'ход работ'!F25</f>
        <v>988184.34</v>
      </c>
      <c r="I21" s="27">
        <f aca="true" t="shared" si="5" ref="I21:I27">H21*G21</f>
        <v>988184.34</v>
      </c>
      <c r="J21" s="29"/>
      <c r="K21" s="1"/>
      <c r="L21" s="1"/>
      <c r="M21" s="1"/>
      <c r="N21" s="18" t="e">
        <f aca="true" t="shared" si="6" ref="N21:N26">(K21-L21)/(M21-L21)*100%</f>
        <v>#DIV/0!</v>
      </c>
      <c r="O21" s="19" t="e">
        <f aca="true" t="shared" si="7" ref="O21:O26">N21-G21</f>
        <v>#DIV/0!</v>
      </c>
    </row>
    <row r="22" spans="1:15" ht="15">
      <c r="A22" s="264"/>
      <c r="B22" s="268"/>
      <c r="C22" s="24"/>
      <c r="D22" s="24" t="s">
        <v>34</v>
      </c>
      <c r="E22" s="24">
        <v>915</v>
      </c>
      <c r="F22" s="25">
        <f t="shared" si="4"/>
        <v>915</v>
      </c>
      <c r="G22" s="26">
        <f>'ход работ'!L26</f>
        <v>1</v>
      </c>
      <c r="H22" s="178">
        <f>'ход работ'!F26</f>
        <v>1006895.32</v>
      </c>
      <c r="I22" s="27">
        <f t="shared" si="5"/>
        <v>1006895.32</v>
      </c>
      <c r="J22" s="29"/>
      <c r="K22" s="1"/>
      <c r="L22" s="1"/>
      <c r="M22" s="1"/>
      <c r="N22" s="18" t="e">
        <f t="shared" si="6"/>
        <v>#DIV/0!</v>
      </c>
      <c r="O22" s="19" t="e">
        <f t="shared" si="7"/>
        <v>#DIV/0!</v>
      </c>
    </row>
    <row r="23" spans="1:15" ht="15">
      <c r="A23" s="264"/>
      <c r="B23" s="268"/>
      <c r="C23" s="24"/>
      <c r="D23" s="24" t="s">
        <v>43</v>
      </c>
      <c r="E23" s="24">
        <v>1007.84</v>
      </c>
      <c r="F23" s="25">
        <f t="shared" si="4"/>
        <v>1008</v>
      </c>
      <c r="G23" s="26">
        <f>'ход работ'!L27</f>
        <v>1</v>
      </c>
      <c r="H23" s="178">
        <f>'ход работ'!F27</f>
        <v>5107647.92</v>
      </c>
      <c r="I23" s="27">
        <f t="shared" si="5"/>
        <v>5107647.92</v>
      </c>
      <c r="J23" s="29"/>
      <c r="K23" s="1"/>
      <c r="L23" s="1"/>
      <c r="M23" s="1"/>
      <c r="N23" s="18" t="e">
        <f t="shared" si="6"/>
        <v>#DIV/0!</v>
      </c>
      <c r="O23" s="19" t="e">
        <f t="shared" si="7"/>
        <v>#DIV/0!</v>
      </c>
    </row>
    <row r="24" spans="1:15" ht="15">
      <c r="A24" s="264"/>
      <c r="B24" s="268"/>
      <c r="C24" s="24"/>
      <c r="D24" s="24" t="s">
        <v>32</v>
      </c>
      <c r="E24" s="24">
        <v>285.5</v>
      </c>
      <c r="F24" s="25">
        <f t="shared" si="4"/>
        <v>286</v>
      </c>
      <c r="G24" s="26">
        <f>'ход работ'!L28</f>
        <v>1</v>
      </c>
      <c r="H24" s="178">
        <f>'ход работ'!F28</f>
        <v>383667.94</v>
      </c>
      <c r="I24" s="27">
        <f t="shared" si="5"/>
        <v>383667.94</v>
      </c>
      <c r="J24" s="29"/>
      <c r="K24" s="1"/>
      <c r="L24" s="1"/>
      <c r="M24" s="1"/>
      <c r="N24" s="18" t="e">
        <f t="shared" si="6"/>
        <v>#DIV/0!</v>
      </c>
      <c r="O24" s="19" t="e">
        <f t="shared" si="7"/>
        <v>#DIV/0!</v>
      </c>
    </row>
    <row r="25" spans="1:15" ht="15">
      <c r="A25" s="264"/>
      <c r="B25" s="268"/>
      <c r="C25" s="24"/>
      <c r="D25" s="24" t="s">
        <v>35</v>
      </c>
      <c r="E25" s="24">
        <v>2497</v>
      </c>
      <c r="F25" s="25">
        <f t="shared" si="4"/>
        <v>2497</v>
      </c>
      <c r="G25" s="26">
        <f>'ход работ'!L29</f>
        <v>1</v>
      </c>
      <c r="H25" s="178">
        <f>'ход работ'!F29</f>
        <v>2421722.74</v>
      </c>
      <c r="I25" s="27">
        <f t="shared" si="5"/>
        <v>2421722.74</v>
      </c>
      <c r="J25" s="29"/>
      <c r="K25" s="1"/>
      <c r="L25" s="1"/>
      <c r="M25" s="1"/>
      <c r="N25" s="18" t="e">
        <f t="shared" si="6"/>
        <v>#DIV/0!</v>
      </c>
      <c r="O25" s="19" t="e">
        <f t="shared" si="7"/>
        <v>#DIV/0!</v>
      </c>
    </row>
    <row r="26" spans="1:15" ht="15">
      <c r="A26" s="264"/>
      <c r="B26" s="268"/>
      <c r="C26" s="24"/>
      <c r="D26" s="24" t="s">
        <v>36</v>
      </c>
      <c r="E26" s="24">
        <v>655.52</v>
      </c>
      <c r="F26" s="25">
        <f t="shared" si="4"/>
        <v>656</v>
      </c>
      <c r="G26" s="26">
        <f>'ход работ'!L30</f>
        <v>1</v>
      </c>
      <c r="H26" s="178">
        <f>'ход работ'!F30</f>
        <v>677254.23</v>
      </c>
      <c r="I26" s="27">
        <f t="shared" si="5"/>
        <v>677254.23</v>
      </c>
      <c r="J26" s="29"/>
      <c r="K26" s="1"/>
      <c r="L26" s="1"/>
      <c r="M26" s="1"/>
      <c r="N26" s="18" t="e">
        <f t="shared" si="6"/>
        <v>#DIV/0!</v>
      </c>
      <c r="O26" s="19" t="e">
        <f t="shared" si="7"/>
        <v>#DIV/0!</v>
      </c>
    </row>
    <row r="27" spans="1:15" ht="15">
      <c r="A27" s="265"/>
      <c r="B27" s="269"/>
      <c r="C27" s="184"/>
      <c r="D27" s="184" t="s">
        <v>47</v>
      </c>
      <c r="E27" s="184">
        <v>1</v>
      </c>
      <c r="F27" s="25">
        <f t="shared" si="4"/>
        <v>1</v>
      </c>
      <c r="G27" s="189">
        <f>'ход работ'!L31</f>
        <v>1</v>
      </c>
      <c r="H27" s="178">
        <f>'ход работ'!F31</f>
        <v>608606</v>
      </c>
      <c r="I27" s="27">
        <f t="shared" si="5"/>
        <v>608606</v>
      </c>
      <c r="J27" s="185"/>
      <c r="K27" s="1"/>
      <c r="L27" s="191"/>
      <c r="M27" s="191"/>
      <c r="N27" s="187"/>
      <c r="O27" s="188"/>
    </row>
    <row r="28" spans="1:16" ht="15.75" thickBot="1">
      <c r="A28" s="265"/>
      <c r="B28" s="269"/>
      <c r="C28" s="184"/>
      <c r="D28" s="184" t="s">
        <v>41</v>
      </c>
      <c r="E28" s="184"/>
      <c r="F28" s="212"/>
      <c r="G28" s="189">
        <f>I28/'ход работ'!F33</f>
        <v>1</v>
      </c>
      <c r="H28" s="190">
        <f>'ход работ'!F33</f>
        <v>158435.91</v>
      </c>
      <c r="I28" s="213">
        <f>(I20+I21+I22+I23+I24+I25+I26+I27)*1%</f>
        <v>158435.91</v>
      </c>
      <c r="J28" s="185"/>
      <c r="K28" s="191"/>
      <c r="L28" s="191"/>
      <c r="M28" s="191"/>
      <c r="N28" s="187"/>
      <c r="O28" s="188"/>
      <c r="P28" s="211">
        <f>'ход работ'!L34</f>
        <v>1</v>
      </c>
    </row>
    <row r="29" spans="1:15" ht="15">
      <c r="A29" s="260">
        <v>4</v>
      </c>
      <c r="B29" s="262" t="s">
        <v>64</v>
      </c>
      <c r="C29" s="8"/>
      <c r="D29" s="8" t="s">
        <v>31</v>
      </c>
      <c r="E29" s="8">
        <v>1839</v>
      </c>
      <c r="F29" s="9">
        <f>G29*E29</f>
        <v>1839</v>
      </c>
      <c r="G29" s="16">
        <f>'ход работ'!L35</f>
        <v>1</v>
      </c>
      <c r="H29" s="210">
        <f>'ход работ'!F35</f>
        <v>4763320.86</v>
      </c>
      <c r="I29" s="122">
        <f>H29*G29</f>
        <v>4763320.86</v>
      </c>
      <c r="J29" s="144"/>
      <c r="K29" s="123"/>
      <c r="L29" s="123"/>
      <c r="M29" s="123"/>
      <c r="N29" s="12" t="e">
        <f>(K29-L29)/(M29-L29)*100%</f>
        <v>#DIV/0!</v>
      </c>
      <c r="O29" s="13" t="e">
        <f>N29-G29</f>
        <v>#DIV/0!</v>
      </c>
    </row>
    <row r="30" spans="1:15" ht="15">
      <c r="A30" s="264"/>
      <c r="B30" s="268"/>
      <c r="C30" s="24"/>
      <c r="D30" s="24" t="s">
        <v>33</v>
      </c>
      <c r="E30" s="24">
        <v>500</v>
      </c>
      <c r="F30" s="25">
        <f aca="true" t="shared" si="8" ref="F30:F35">G30*E30</f>
        <v>500</v>
      </c>
      <c r="G30" s="16">
        <f>'ход работ'!L36</f>
        <v>1</v>
      </c>
      <c r="H30" s="178">
        <f>'ход работ'!F36</f>
        <v>913049.79</v>
      </c>
      <c r="I30" s="27">
        <f aca="true" t="shared" si="9" ref="I30:I35">H30*G30</f>
        <v>913049.79</v>
      </c>
      <c r="J30" s="29"/>
      <c r="K30" s="1"/>
      <c r="L30" s="1"/>
      <c r="M30" s="1"/>
      <c r="N30" s="18" t="e">
        <f aca="true" t="shared" si="10" ref="N30:N47">(K30-L30)/(M30-L30)*100%</f>
        <v>#DIV/0!</v>
      </c>
      <c r="O30" s="19" t="e">
        <f aca="true" t="shared" si="11" ref="O30:O47">N30-G30</f>
        <v>#DIV/0!</v>
      </c>
    </row>
    <row r="31" spans="1:15" ht="15">
      <c r="A31" s="264"/>
      <c r="B31" s="268"/>
      <c r="C31" s="24"/>
      <c r="D31" s="24" t="s">
        <v>34</v>
      </c>
      <c r="E31" s="24">
        <v>915</v>
      </c>
      <c r="F31" s="25">
        <f t="shared" si="8"/>
        <v>915</v>
      </c>
      <c r="G31" s="16">
        <f>'ход работ'!L37</f>
        <v>1</v>
      </c>
      <c r="H31" s="178">
        <f>'ход работ'!F37</f>
        <v>1115181.17</v>
      </c>
      <c r="I31" s="27">
        <f t="shared" si="9"/>
        <v>1115181.17</v>
      </c>
      <c r="J31" s="29"/>
      <c r="K31" s="1"/>
      <c r="L31" s="1"/>
      <c r="M31" s="1"/>
      <c r="N31" s="18" t="e">
        <f t="shared" si="10"/>
        <v>#DIV/0!</v>
      </c>
      <c r="O31" s="19" t="e">
        <f t="shared" si="11"/>
        <v>#DIV/0!</v>
      </c>
    </row>
    <row r="32" spans="1:15" ht="15">
      <c r="A32" s="264"/>
      <c r="B32" s="268"/>
      <c r="C32" s="24"/>
      <c r="D32" s="24" t="s">
        <v>43</v>
      </c>
      <c r="E32" s="24">
        <v>995.84</v>
      </c>
      <c r="F32" s="25">
        <f>G32*E32</f>
        <v>996</v>
      </c>
      <c r="G32" s="16">
        <f>'ход работ'!L38</f>
        <v>1</v>
      </c>
      <c r="H32" s="178">
        <f>'ход работ'!F38</f>
        <v>5044446.69</v>
      </c>
      <c r="I32" s="27">
        <f>H32*G32</f>
        <v>5044446.69</v>
      </c>
      <c r="J32" s="29"/>
      <c r="K32" s="1"/>
      <c r="L32" s="1"/>
      <c r="M32" s="1"/>
      <c r="N32" s="18" t="e">
        <f t="shared" si="10"/>
        <v>#DIV/0!</v>
      </c>
      <c r="O32" s="19" t="e">
        <f t="shared" si="11"/>
        <v>#DIV/0!</v>
      </c>
    </row>
    <row r="33" spans="1:15" ht="15">
      <c r="A33" s="264"/>
      <c r="B33" s="268"/>
      <c r="C33" s="24"/>
      <c r="D33" s="24" t="s">
        <v>32</v>
      </c>
      <c r="E33" s="24">
        <v>276.5</v>
      </c>
      <c r="F33" s="25">
        <f t="shared" si="8"/>
        <v>277</v>
      </c>
      <c r="G33" s="16">
        <f>'ход работ'!L39</f>
        <v>1</v>
      </c>
      <c r="H33" s="178">
        <f>'ход работ'!F39</f>
        <v>388643.12</v>
      </c>
      <c r="I33" s="27">
        <f t="shared" si="9"/>
        <v>388643.12</v>
      </c>
      <c r="J33" s="29"/>
      <c r="K33" s="1"/>
      <c r="L33" s="1"/>
      <c r="M33" s="1"/>
      <c r="N33" s="18" t="e">
        <f t="shared" si="10"/>
        <v>#DIV/0!</v>
      </c>
      <c r="O33" s="19" t="e">
        <f t="shared" si="11"/>
        <v>#DIV/0!</v>
      </c>
    </row>
    <row r="34" spans="1:15" ht="15">
      <c r="A34" s="264"/>
      <c r="B34" s="268"/>
      <c r="C34" s="24"/>
      <c r="D34" s="24" t="s">
        <v>35</v>
      </c>
      <c r="E34" s="24">
        <v>2497</v>
      </c>
      <c r="F34" s="25">
        <f t="shared" si="8"/>
        <v>2497</v>
      </c>
      <c r="G34" s="16">
        <f>'ход работ'!L40</f>
        <v>1</v>
      </c>
      <c r="H34" s="178">
        <f>'ход работ'!F40</f>
        <v>2135226.8</v>
      </c>
      <c r="I34" s="27">
        <f t="shared" si="9"/>
        <v>2135226.8</v>
      </c>
      <c r="J34" s="29"/>
      <c r="K34" s="1"/>
      <c r="L34" s="1"/>
      <c r="M34" s="1"/>
      <c r="N34" s="18" t="e">
        <f t="shared" si="10"/>
        <v>#DIV/0!</v>
      </c>
      <c r="O34" s="19" t="e">
        <f t="shared" si="11"/>
        <v>#DIV/0!</v>
      </c>
    </row>
    <row r="35" spans="1:15" ht="15">
      <c r="A35" s="264"/>
      <c r="B35" s="268"/>
      <c r="C35" s="24"/>
      <c r="D35" s="24" t="s">
        <v>36</v>
      </c>
      <c r="E35" s="24">
        <v>615</v>
      </c>
      <c r="F35" s="25">
        <f t="shared" si="8"/>
        <v>615</v>
      </c>
      <c r="G35" s="16">
        <f>'ход работ'!L41</f>
        <v>1</v>
      </c>
      <c r="H35" s="178">
        <f>'ход работ'!F41</f>
        <v>588431.36</v>
      </c>
      <c r="I35" s="27">
        <f t="shared" si="9"/>
        <v>588431.36</v>
      </c>
      <c r="J35" s="29"/>
      <c r="K35" s="1"/>
      <c r="L35" s="1"/>
      <c r="M35" s="1"/>
      <c r="N35" s="18" t="e">
        <f t="shared" si="10"/>
        <v>#DIV/0!</v>
      </c>
      <c r="O35" s="19" t="e">
        <f t="shared" si="11"/>
        <v>#DIV/0!</v>
      </c>
    </row>
    <row r="36" spans="1:15" ht="15">
      <c r="A36" s="265"/>
      <c r="B36" s="269"/>
      <c r="C36" s="184"/>
      <c r="D36" s="184" t="s">
        <v>47</v>
      </c>
      <c r="E36" s="184">
        <v>1</v>
      </c>
      <c r="F36" s="25">
        <f>G36*E36</f>
        <v>1</v>
      </c>
      <c r="G36" s="16">
        <f>'ход работ'!L42</f>
        <v>1</v>
      </c>
      <c r="H36" s="178">
        <f>'ход работ'!F42</f>
        <v>608606</v>
      </c>
      <c r="I36" s="27">
        <f>H36*G36</f>
        <v>608606</v>
      </c>
      <c r="J36" s="185"/>
      <c r="K36" s="191"/>
      <c r="L36" s="191"/>
      <c r="M36" s="191"/>
      <c r="N36" s="187"/>
      <c r="O36" s="188"/>
    </row>
    <row r="37" spans="1:16" ht="15.75" thickBot="1">
      <c r="A37" s="265"/>
      <c r="B37" s="269"/>
      <c r="C37" s="184"/>
      <c r="D37" s="184" t="s">
        <v>41</v>
      </c>
      <c r="E37" s="184"/>
      <c r="F37" s="212"/>
      <c r="G37" s="189">
        <f>I37/'ход работ'!F44</f>
        <v>1</v>
      </c>
      <c r="H37" s="190">
        <f>'ход работ'!F44</f>
        <v>155569.06</v>
      </c>
      <c r="I37" s="213">
        <f>(I29+I30+I31+I32+I33+I34+I35+I36)*1%</f>
        <v>155569.06</v>
      </c>
      <c r="J37" s="185"/>
      <c r="K37" s="191"/>
      <c r="L37" s="191"/>
      <c r="M37" s="191"/>
      <c r="N37" s="187"/>
      <c r="O37" s="188"/>
      <c r="P37" s="211">
        <f>'ход работ'!L56</f>
        <v>1</v>
      </c>
    </row>
    <row r="38" spans="1:15" ht="15">
      <c r="A38" s="260">
        <v>5</v>
      </c>
      <c r="B38" s="262" t="s">
        <v>65</v>
      </c>
      <c r="C38" s="8"/>
      <c r="D38" s="8" t="s">
        <v>31</v>
      </c>
      <c r="E38" s="8">
        <v>394</v>
      </c>
      <c r="F38" s="9">
        <f>G38*E38</f>
        <v>394</v>
      </c>
      <c r="G38" s="215">
        <f>'ход работ'!L46</f>
        <v>1</v>
      </c>
      <c r="H38" s="216">
        <f>'ход работ'!F46</f>
        <v>912743.05</v>
      </c>
      <c r="I38" s="217">
        <f>G38*H38</f>
        <v>912743.05</v>
      </c>
      <c r="J38" s="144"/>
      <c r="K38" s="123"/>
      <c r="L38" s="123"/>
      <c r="M38" s="123"/>
      <c r="N38" s="12" t="e">
        <f t="shared" si="10"/>
        <v>#DIV/0!</v>
      </c>
      <c r="O38" s="13" t="e">
        <f t="shared" si="11"/>
        <v>#DIV/0!</v>
      </c>
    </row>
    <row r="39" spans="1:15" ht="15">
      <c r="A39" s="264"/>
      <c r="B39" s="268"/>
      <c r="C39" s="24"/>
      <c r="D39" s="24" t="s">
        <v>33</v>
      </c>
      <c r="E39" s="24">
        <v>129</v>
      </c>
      <c r="F39" s="15">
        <f>G39*E39</f>
        <v>129</v>
      </c>
      <c r="G39" s="26">
        <f>'ход работ'!L47</f>
        <v>1</v>
      </c>
      <c r="H39" s="181">
        <f>'ход работ'!F47</f>
        <v>314197.92</v>
      </c>
      <c r="I39" s="27">
        <f aca="true" t="shared" si="12" ref="I39:I45">G39*H39</f>
        <v>314197.92</v>
      </c>
      <c r="J39" s="29"/>
      <c r="K39" s="1"/>
      <c r="L39" s="1"/>
      <c r="M39" s="1"/>
      <c r="N39" s="18" t="e">
        <f t="shared" si="10"/>
        <v>#DIV/0!</v>
      </c>
      <c r="O39" s="19" t="e">
        <f t="shared" si="11"/>
        <v>#DIV/0!</v>
      </c>
    </row>
    <row r="40" spans="1:15" ht="15">
      <c r="A40" s="264"/>
      <c r="B40" s="268"/>
      <c r="C40" s="24"/>
      <c r="D40" s="24" t="s">
        <v>34</v>
      </c>
      <c r="E40" s="24">
        <v>110</v>
      </c>
      <c r="F40" s="15">
        <f aca="true" t="shared" si="13" ref="F40:F45">G40*E40</f>
        <v>110</v>
      </c>
      <c r="G40" s="26">
        <f>'ход работ'!L48</f>
        <v>1</v>
      </c>
      <c r="H40" s="181">
        <f>'ход работ'!F48</f>
        <v>251222.59</v>
      </c>
      <c r="I40" s="27">
        <f t="shared" si="12"/>
        <v>251222.59</v>
      </c>
      <c r="J40" s="29"/>
      <c r="K40" s="1"/>
      <c r="L40" s="1"/>
      <c r="M40" s="1"/>
      <c r="N40" s="18" t="e">
        <f t="shared" si="10"/>
        <v>#DIV/0!</v>
      </c>
      <c r="O40" s="19" t="e">
        <f t="shared" si="11"/>
        <v>#DIV/0!</v>
      </c>
    </row>
    <row r="41" spans="1:15" ht="15">
      <c r="A41" s="264"/>
      <c r="B41" s="268"/>
      <c r="C41" s="24"/>
      <c r="D41" s="24" t="s">
        <v>43</v>
      </c>
      <c r="E41" s="24">
        <v>528</v>
      </c>
      <c r="F41" s="15">
        <f t="shared" si="13"/>
        <v>528</v>
      </c>
      <c r="G41" s="26">
        <f>'ход работ'!L49</f>
        <v>1</v>
      </c>
      <c r="H41" s="181">
        <f>'ход работ'!F49</f>
        <v>3248118.54</v>
      </c>
      <c r="I41" s="27">
        <f t="shared" si="12"/>
        <v>3248118.54</v>
      </c>
      <c r="J41" s="29"/>
      <c r="K41" s="1"/>
      <c r="L41" s="1"/>
      <c r="M41" s="1"/>
      <c r="N41" s="18"/>
      <c r="O41" s="19"/>
    </row>
    <row r="42" spans="1:15" ht="15">
      <c r="A42" s="264"/>
      <c r="B42" s="268"/>
      <c r="C42" s="24"/>
      <c r="D42" s="24" t="s">
        <v>32</v>
      </c>
      <c r="E42" s="24">
        <v>85</v>
      </c>
      <c r="F42" s="15">
        <f t="shared" si="13"/>
        <v>85</v>
      </c>
      <c r="G42" s="26">
        <f>'ход работ'!L50</f>
        <v>1</v>
      </c>
      <c r="H42" s="181">
        <f>'ход работ'!F50</f>
        <v>185906.96</v>
      </c>
      <c r="I42" s="27">
        <f t="shared" si="12"/>
        <v>185906.96</v>
      </c>
      <c r="J42" s="29"/>
      <c r="K42" s="1"/>
      <c r="L42" s="1"/>
      <c r="M42" s="1"/>
      <c r="N42" s="18" t="e">
        <f t="shared" si="10"/>
        <v>#DIV/0!</v>
      </c>
      <c r="O42" s="19" t="e">
        <f t="shared" si="11"/>
        <v>#DIV/0!</v>
      </c>
    </row>
    <row r="43" spans="1:15" ht="15">
      <c r="A43" s="264"/>
      <c r="B43" s="268"/>
      <c r="C43" s="24"/>
      <c r="D43" s="24" t="s">
        <v>35</v>
      </c>
      <c r="E43" s="24">
        <v>561</v>
      </c>
      <c r="F43" s="15">
        <f t="shared" si="13"/>
        <v>561</v>
      </c>
      <c r="G43" s="26">
        <f>'ход работ'!L51</f>
        <v>1</v>
      </c>
      <c r="H43" s="181">
        <f>'ход работ'!F51</f>
        <v>1308928.06</v>
      </c>
      <c r="I43" s="27">
        <f t="shared" si="12"/>
        <v>1308928.06</v>
      </c>
      <c r="J43" s="29"/>
      <c r="K43" s="1"/>
      <c r="L43" s="1"/>
      <c r="M43" s="1"/>
      <c r="N43" s="18"/>
      <c r="O43" s="19"/>
    </row>
    <row r="44" spans="1:15" ht="15">
      <c r="A44" s="264"/>
      <c r="B44" s="268"/>
      <c r="C44" s="24"/>
      <c r="D44" s="24" t="s">
        <v>36</v>
      </c>
      <c r="E44" s="24">
        <v>50.21</v>
      </c>
      <c r="F44" s="15">
        <f t="shared" si="13"/>
        <v>50</v>
      </c>
      <c r="G44" s="26">
        <f>'ход работ'!L52</f>
        <v>1</v>
      </c>
      <c r="H44" s="180">
        <f>'ход работ'!F52</f>
        <v>182100.8</v>
      </c>
      <c r="I44" s="27">
        <f t="shared" si="12"/>
        <v>182100.8</v>
      </c>
      <c r="J44" s="29"/>
      <c r="K44" s="121"/>
      <c r="L44" s="1"/>
      <c r="M44" s="1"/>
      <c r="N44" s="18" t="e">
        <f t="shared" si="10"/>
        <v>#DIV/0!</v>
      </c>
      <c r="O44" s="19" t="e">
        <f t="shared" si="11"/>
        <v>#DIV/0!</v>
      </c>
    </row>
    <row r="45" spans="1:15" ht="15">
      <c r="A45" s="265"/>
      <c r="B45" s="269"/>
      <c r="C45" s="184"/>
      <c r="D45" s="184" t="s">
        <v>47</v>
      </c>
      <c r="E45" s="184">
        <v>1</v>
      </c>
      <c r="F45" s="15">
        <f t="shared" si="13"/>
        <v>1</v>
      </c>
      <c r="G45" s="26">
        <f>'ход работ'!L53</f>
        <v>1</v>
      </c>
      <c r="H45" s="180">
        <f>'ход работ'!F53</f>
        <v>450500</v>
      </c>
      <c r="I45" s="27">
        <f t="shared" si="12"/>
        <v>450500</v>
      </c>
      <c r="J45" s="185"/>
      <c r="K45" s="220"/>
      <c r="L45" s="191"/>
      <c r="M45" s="191"/>
      <c r="N45" s="187"/>
      <c r="O45" s="188"/>
    </row>
    <row r="46" spans="1:16" ht="15.75" thickBot="1">
      <c r="A46" s="266"/>
      <c r="B46" s="275"/>
      <c r="C46" s="129"/>
      <c r="D46" s="129" t="s">
        <v>41</v>
      </c>
      <c r="E46" s="129"/>
      <c r="F46" s="218"/>
      <c r="G46" s="189">
        <f>I46/'ход работ'!F55</f>
        <v>1</v>
      </c>
      <c r="H46" s="219">
        <f>'ход работ'!F55</f>
        <v>68537.18</v>
      </c>
      <c r="I46" s="214">
        <f>(I38+I39+I40+I41+I42+I43+I44+I45)*1%</f>
        <v>68537.18</v>
      </c>
      <c r="J46" s="133"/>
      <c r="K46" s="134"/>
      <c r="L46" s="134"/>
      <c r="M46" s="134"/>
      <c r="N46" s="135"/>
      <c r="O46" s="136"/>
      <c r="P46" s="211" t="e">
        <f>'ход работ'!#REF!</f>
        <v>#REF!</v>
      </c>
    </row>
    <row r="47" spans="1:15" ht="14.25" customHeight="1">
      <c r="A47" s="270">
        <v>6</v>
      </c>
      <c r="B47" s="267" t="s">
        <v>66</v>
      </c>
      <c r="C47" s="14"/>
      <c r="D47" s="14" t="s">
        <v>47</v>
      </c>
      <c r="E47" s="14">
        <v>1</v>
      </c>
      <c r="F47" s="15">
        <f>G47*E47</f>
        <v>1</v>
      </c>
      <c r="G47" s="16">
        <f>'ход работ'!L57</f>
        <v>1</v>
      </c>
      <c r="H47" s="208">
        <f>'ход работ'!F57</f>
        <v>612803</v>
      </c>
      <c r="I47" s="17">
        <f>H47*G47</f>
        <v>612803</v>
      </c>
      <c r="J47" s="137"/>
      <c r="K47" s="121"/>
      <c r="L47" s="138"/>
      <c r="M47" s="138"/>
      <c r="N47" s="30" t="e">
        <f t="shared" si="10"/>
        <v>#DIV/0!</v>
      </c>
      <c r="O47" s="205" t="e">
        <f t="shared" si="11"/>
        <v>#DIV/0!</v>
      </c>
    </row>
    <row r="48" spans="1:16" ht="15.75" thickBot="1">
      <c r="A48" s="271"/>
      <c r="B48" s="272"/>
      <c r="C48" s="184"/>
      <c r="D48" s="184" t="s">
        <v>41</v>
      </c>
      <c r="E48" s="184"/>
      <c r="F48" s="212"/>
      <c r="G48" s="189">
        <f>'ход работ'!L60</f>
        <v>1</v>
      </c>
      <c r="H48" s="221">
        <f>'ход работ'!F58</f>
        <v>6128.03</v>
      </c>
      <c r="I48" s="213">
        <f>I47*1%</f>
        <v>6128.03</v>
      </c>
      <c r="J48" s="185"/>
      <c r="K48" s="191"/>
      <c r="L48" s="191"/>
      <c r="M48" s="191"/>
      <c r="N48" s="187"/>
      <c r="O48" s="188"/>
      <c r="P48" s="211" t="e">
        <f>'ход работ'!#REF!</f>
        <v>#REF!</v>
      </c>
    </row>
    <row r="49" spans="1:15" ht="14.25" customHeight="1">
      <c r="A49" s="260">
        <v>7</v>
      </c>
      <c r="B49" s="262" t="s">
        <v>67</v>
      </c>
      <c r="C49" s="8"/>
      <c r="D49" s="8" t="s">
        <v>47</v>
      </c>
      <c r="E49" s="8">
        <v>1</v>
      </c>
      <c r="F49" s="9">
        <f>G49*E49</f>
        <v>1</v>
      </c>
      <c r="G49" s="10">
        <f>'ход работ'!L61</f>
        <v>1</v>
      </c>
      <c r="H49" s="122">
        <f>'ход работ'!F61</f>
        <v>535555</v>
      </c>
      <c r="I49" s="11">
        <f>H49*G49</f>
        <v>535555</v>
      </c>
      <c r="J49" s="144"/>
      <c r="K49" s="123"/>
      <c r="L49" s="61"/>
      <c r="M49" s="61"/>
      <c r="N49" s="12" t="e">
        <f>(K49-L49)/(M49-L49)*100%</f>
        <v>#DIV/0!</v>
      </c>
      <c r="O49" s="13" t="e">
        <f>N49-G49</f>
        <v>#DIV/0!</v>
      </c>
    </row>
    <row r="50" spans="1:16" ht="15.75" thickBot="1">
      <c r="A50" s="261"/>
      <c r="B50" s="263"/>
      <c r="C50" s="129"/>
      <c r="D50" s="129" t="s">
        <v>41</v>
      </c>
      <c r="E50" s="129"/>
      <c r="F50" s="130"/>
      <c r="G50" s="131">
        <f>'ход работ'!L62</f>
        <v>0</v>
      </c>
      <c r="H50" s="214">
        <f>'ход работ'!F62</f>
        <v>5355.55</v>
      </c>
      <c r="I50" s="132">
        <f>I49*1%</f>
        <v>5355.55</v>
      </c>
      <c r="J50" s="133"/>
      <c r="K50" s="134"/>
      <c r="L50" s="134"/>
      <c r="M50" s="134"/>
      <c r="N50" s="135"/>
      <c r="O50" s="136"/>
      <c r="P50" s="211" t="e">
        <f>'ход работ'!#REF!</f>
        <v>#REF!</v>
      </c>
    </row>
    <row r="51" spans="1:15" ht="14.25" customHeight="1">
      <c r="A51" s="260">
        <v>8</v>
      </c>
      <c r="B51" s="262" t="s">
        <v>68</v>
      </c>
      <c r="C51" s="8"/>
      <c r="D51" s="8" t="s">
        <v>47</v>
      </c>
      <c r="E51" s="8">
        <v>1</v>
      </c>
      <c r="F51" s="9">
        <f>G51*E51</f>
        <v>1</v>
      </c>
      <c r="G51" s="10">
        <f>'ход работ'!L61</f>
        <v>1</v>
      </c>
      <c r="H51" s="122">
        <f>'ход работ'!F65</f>
        <v>683340</v>
      </c>
      <c r="I51" s="11">
        <f>H51*G51</f>
        <v>683340</v>
      </c>
      <c r="J51" s="144"/>
      <c r="K51" s="123"/>
      <c r="L51" s="61"/>
      <c r="M51" s="61"/>
      <c r="N51" s="12" t="e">
        <f>(K51-L51)/(M51-L51)*100%</f>
        <v>#DIV/0!</v>
      </c>
      <c r="O51" s="13" t="e">
        <f>N51-G51</f>
        <v>#DIV/0!</v>
      </c>
    </row>
    <row r="52" spans="1:16" ht="15.75" thickBot="1">
      <c r="A52" s="261"/>
      <c r="B52" s="263"/>
      <c r="C52" s="129"/>
      <c r="D52" s="129" t="s">
        <v>41</v>
      </c>
      <c r="E52" s="129"/>
      <c r="F52" s="130"/>
      <c r="G52" s="131">
        <f>'ход работ'!L64</f>
        <v>1</v>
      </c>
      <c r="H52" s="214">
        <f>'ход работ'!F66</f>
        <v>6833.4</v>
      </c>
      <c r="I52" s="132">
        <f>I51*1%</f>
        <v>6833.4</v>
      </c>
      <c r="J52" s="133"/>
      <c r="K52" s="134"/>
      <c r="L52" s="134"/>
      <c r="M52" s="134"/>
      <c r="N52" s="135"/>
      <c r="O52" s="136"/>
      <c r="P52" s="211" t="e">
        <f>'ход работ'!#REF!</f>
        <v>#REF!</v>
      </c>
    </row>
    <row r="53" spans="1:15" ht="14.25" customHeight="1">
      <c r="A53" s="260">
        <v>9</v>
      </c>
      <c r="B53" s="262" t="s">
        <v>69</v>
      </c>
      <c r="C53" s="8"/>
      <c r="D53" s="8" t="s">
        <v>47</v>
      </c>
      <c r="E53" s="8">
        <v>1</v>
      </c>
      <c r="F53" s="9">
        <f>G53*E53</f>
        <v>1</v>
      </c>
      <c r="G53" s="10">
        <f>'ход работ'!L69</f>
        <v>1</v>
      </c>
      <c r="H53" s="122">
        <f>'ход работ'!F69</f>
        <v>658606</v>
      </c>
      <c r="I53" s="11">
        <f>H53*G53</f>
        <v>658606</v>
      </c>
      <c r="J53" s="144"/>
      <c r="K53" s="123"/>
      <c r="L53" s="61"/>
      <c r="M53" s="61"/>
      <c r="N53" s="12" t="e">
        <f>(K53-L53)/(M53-L53)*100%</f>
        <v>#DIV/0!</v>
      </c>
      <c r="O53" s="13" t="e">
        <f>N53-G53</f>
        <v>#DIV/0!</v>
      </c>
    </row>
    <row r="54" spans="1:16" ht="15.75" thickBot="1">
      <c r="A54" s="261"/>
      <c r="B54" s="263"/>
      <c r="C54" s="129"/>
      <c r="D54" s="129" t="s">
        <v>41</v>
      </c>
      <c r="E54" s="129"/>
      <c r="F54" s="130"/>
      <c r="G54" s="131">
        <f>'ход работ'!L66</f>
        <v>0</v>
      </c>
      <c r="H54" s="214">
        <f>'ход работ'!F70</f>
        <v>6586.06</v>
      </c>
      <c r="I54" s="132">
        <f>I53*1%</f>
        <v>6586.06</v>
      </c>
      <c r="J54" s="133"/>
      <c r="K54" s="134"/>
      <c r="L54" s="134"/>
      <c r="M54" s="134"/>
      <c r="N54" s="135"/>
      <c r="O54" s="136"/>
      <c r="P54" s="211" t="e">
        <f>'ход работ'!#REF!</f>
        <v>#REF!</v>
      </c>
    </row>
  </sheetData>
  <sheetProtection/>
  <mergeCells count="20">
    <mergeCell ref="N4:O4"/>
    <mergeCell ref="A5:A10"/>
    <mergeCell ref="B5:B10"/>
    <mergeCell ref="C3:F3"/>
    <mergeCell ref="A20:A28"/>
    <mergeCell ref="A29:A37"/>
    <mergeCell ref="B29:B37"/>
    <mergeCell ref="A38:A46"/>
    <mergeCell ref="B20:B28"/>
    <mergeCell ref="A47:A48"/>
    <mergeCell ref="B47:B48"/>
    <mergeCell ref="A11:A19"/>
    <mergeCell ref="B11:B19"/>
    <mergeCell ref="B38:B46"/>
    <mergeCell ref="A49:A50"/>
    <mergeCell ref="B49:B50"/>
    <mergeCell ref="A51:A52"/>
    <mergeCell ref="B51:B52"/>
    <mergeCell ref="A53:A54"/>
    <mergeCell ref="B53:B54"/>
  </mergeCells>
  <printOptions/>
  <pageMargins left="0" right="0" top="0" bottom="0" header="0" footer="0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6"/>
  </sheetPr>
  <dimension ref="A1:W73"/>
  <sheetViews>
    <sheetView view="pageBreakPreview" zoomScale="66" zoomScaleNormal="75" zoomScaleSheetLayoutView="66" zoomScalePageLayoutView="0" workbookViewId="0" topLeftCell="A1">
      <pane xSplit="3" ySplit="4" topLeftCell="D59" activePane="bottomRight" state="frozen"/>
      <selection pane="topLeft" activeCell="B1" sqref="B1"/>
      <selection pane="topRight" activeCell="D1" sqref="D1"/>
      <selection pane="bottomLeft" activeCell="B5" sqref="B5"/>
      <selection pane="bottomRight" activeCell="C80" sqref="C80"/>
    </sheetView>
  </sheetViews>
  <sheetFormatPr defaultColWidth="9.00390625" defaultRowHeight="12.75" outlineLevelCol="1"/>
  <cols>
    <col min="1" max="1" width="4.625" style="80" hidden="1" customWidth="1" outlineLevel="1"/>
    <col min="2" max="2" width="3.875" style="80" customWidth="1" collapsed="1"/>
    <col min="3" max="3" width="36.875" style="81" customWidth="1"/>
    <col min="4" max="4" width="47.75390625" style="82" customWidth="1"/>
    <col min="5" max="5" width="20.00390625" style="32" customWidth="1"/>
    <col min="6" max="6" width="22.875" style="33" customWidth="1"/>
    <col min="7" max="7" width="17.25390625" style="33" customWidth="1"/>
    <col min="8" max="8" width="12.00390625" style="34" customWidth="1"/>
    <col min="9" max="9" width="16.00390625" style="33" customWidth="1"/>
    <col min="10" max="10" width="14.375" style="33" customWidth="1"/>
    <col min="11" max="11" width="6.875" style="39" customWidth="1"/>
    <col min="12" max="12" width="13.875" style="35" customWidth="1"/>
    <col min="13" max="13" width="93.875" style="72" customWidth="1"/>
    <col min="14" max="14" width="14.25390625" style="76" customWidth="1"/>
    <col min="15" max="15" width="9.125" style="77" customWidth="1"/>
    <col min="16" max="16" width="9.125" style="78" customWidth="1"/>
    <col min="17" max="17" width="9.125" style="76" customWidth="1"/>
    <col min="18" max="19" width="9.125" style="77" customWidth="1"/>
    <col min="20" max="20" width="9.125" style="76" customWidth="1"/>
    <col min="21" max="22" width="9.125" style="77" customWidth="1"/>
    <col min="23" max="23" width="9.125" style="78" customWidth="1"/>
    <col min="24" max="16384" width="9.125" style="79" customWidth="1"/>
  </cols>
  <sheetData>
    <row r="1" spans="1:13" ht="20.25">
      <c r="A1" s="224" t="s">
        <v>71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</row>
    <row r="2" spans="10:13" ht="19.5" customHeight="1" thickBot="1">
      <c r="J2" s="64"/>
      <c r="K2" s="39" t="s">
        <v>39</v>
      </c>
      <c r="L2" s="35" t="s">
        <v>39</v>
      </c>
      <c r="M2" s="175" t="s">
        <v>85</v>
      </c>
    </row>
    <row r="3" spans="1:23" s="90" customFormat="1" ht="61.5" thickBot="1">
      <c r="A3" s="85" t="s">
        <v>9</v>
      </c>
      <c r="B3" s="86" t="s">
        <v>2</v>
      </c>
      <c r="C3" s="87" t="s">
        <v>1</v>
      </c>
      <c r="D3" s="87" t="s">
        <v>72</v>
      </c>
      <c r="E3" s="31" t="s">
        <v>4</v>
      </c>
      <c r="F3" s="36" t="s">
        <v>78</v>
      </c>
      <c r="G3" s="36" t="s">
        <v>15</v>
      </c>
      <c r="H3" s="37" t="s">
        <v>17</v>
      </c>
      <c r="I3" s="36" t="s">
        <v>11</v>
      </c>
      <c r="J3" s="36" t="s">
        <v>12</v>
      </c>
      <c r="K3" s="36" t="s">
        <v>10</v>
      </c>
      <c r="L3" s="38" t="s">
        <v>16</v>
      </c>
      <c r="M3" s="73" t="s">
        <v>40</v>
      </c>
      <c r="N3" s="88" t="s">
        <v>49</v>
      </c>
      <c r="O3" s="89"/>
      <c r="P3" s="89"/>
      <c r="Q3" s="88"/>
      <c r="R3" s="89"/>
      <c r="S3" s="89"/>
      <c r="T3" s="88"/>
      <c r="U3" s="89"/>
      <c r="V3" s="89"/>
      <c r="W3" s="89"/>
    </row>
    <row r="4" spans="1:23" s="94" customFormat="1" ht="21" thickBot="1">
      <c r="A4" s="227" t="s">
        <v>13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9"/>
      <c r="N4" s="91"/>
      <c r="O4" s="92"/>
      <c r="P4" s="93"/>
      <c r="Q4" s="91"/>
      <c r="R4" s="91"/>
      <c r="S4" s="93"/>
      <c r="T4" s="91"/>
      <c r="U4" s="91"/>
      <c r="V4" s="92"/>
      <c r="W4" s="84"/>
    </row>
    <row r="5" spans="1:23" ht="43.5" customHeight="1">
      <c r="A5" s="234">
        <v>56</v>
      </c>
      <c r="B5" s="243">
        <v>1</v>
      </c>
      <c r="C5" s="246" t="s">
        <v>50</v>
      </c>
      <c r="D5" s="239" t="s">
        <v>75</v>
      </c>
      <c r="E5" s="40" t="s">
        <v>14</v>
      </c>
      <c r="F5" s="41">
        <v>2400300.07</v>
      </c>
      <c r="G5" s="41"/>
      <c r="H5" s="42">
        <f aca="true" t="shared" si="0" ref="H5:H34">G5/F5</f>
        <v>0</v>
      </c>
      <c r="I5" s="43">
        <v>43296</v>
      </c>
      <c r="J5" s="43">
        <v>43358</v>
      </c>
      <c r="K5" s="57"/>
      <c r="L5" s="44">
        <v>1</v>
      </c>
      <c r="M5" s="183" t="s">
        <v>76</v>
      </c>
      <c r="N5" s="77"/>
      <c r="O5" s="78"/>
      <c r="P5" s="76"/>
      <c r="Q5" s="77"/>
      <c r="S5" s="76"/>
      <c r="T5" s="77"/>
      <c r="V5" s="78"/>
      <c r="W5" s="83"/>
    </row>
    <row r="6" spans="1:13" ht="48" customHeight="1">
      <c r="A6" s="235"/>
      <c r="B6" s="244"/>
      <c r="C6" s="247"/>
      <c r="D6" s="230"/>
      <c r="E6" s="45" t="s">
        <v>8</v>
      </c>
      <c r="F6" s="46">
        <v>551381.22</v>
      </c>
      <c r="G6" s="46"/>
      <c r="H6" s="47">
        <f t="shared" si="0"/>
        <v>0</v>
      </c>
      <c r="I6" s="48">
        <v>43282</v>
      </c>
      <c r="J6" s="48">
        <v>43312</v>
      </c>
      <c r="K6" s="148"/>
      <c r="L6" s="50">
        <v>1</v>
      </c>
      <c r="M6" s="74" t="s">
        <v>76</v>
      </c>
    </row>
    <row r="7" spans="1:13" ht="45" customHeight="1">
      <c r="A7" s="235"/>
      <c r="B7" s="244"/>
      <c r="C7" s="247"/>
      <c r="D7" s="230"/>
      <c r="E7" s="45" t="s">
        <v>6</v>
      </c>
      <c r="F7" s="46">
        <v>2441933.56</v>
      </c>
      <c r="G7" s="46"/>
      <c r="H7" s="47">
        <f t="shared" si="0"/>
        <v>0</v>
      </c>
      <c r="I7" s="48">
        <v>43296</v>
      </c>
      <c r="J7" s="48">
        <v>43358</v>
      </c>
      <c r="K7" s="58">
        <v>4</v>
      </c>
      <c r="L7" s="49">
        <v>1</v>
      </c>
      <c r="M7" s="74" t="s">
        <v>76</v>
      </c>
    </row>
    <row r="8" spans="1:23" s="98" customFormat="1" ht="24.75" customHeight="1">
      <c r="A8" s="236"/>
      <c r="B8" s="244"/>
      <c r="C8" s="247"/>
      <c r="D8" s="230"/>
      <c r="E8" s="71" t="s">
        <v>0</v>
      </c>
      <c r="F8" s="46">
        <v>283586.64</v>
      </c>
      <c r="G8" s="55"/>
      <c r="H8" s="47">
        <f t="shared" si="0"/>
        <v>0</v>
      </c>
      <c r="I8" s="48">
        <v>43266</v>
      </c>
      <c r="J8" s="48">
        <v>43327</v>
      </c>
      <c r="K8" s="149"/>
      <c r="L8" s="51">
        <v>1</v>
      </c>
      <c r="M8" s="74" t="s">
        <v>76</v>
      </c>
      <c r="N8" s="95"/>
      <c r="O8" s="96"/>
      <c r="P8" s="97"/>
      <c r="Q8" s="95"/>
      <c r="R8" s="96"/>
      <c r="S8" s="96"/>
      <c r="T8" s="95"/>
      <c r="U8" s="96"/>
      <c r="V8" s="96"/>
      <c r="W8" s="97"/>
    </row>
    <row r="9" spans="1:13" ht="44.25" customHeight="1">
      <c r="A9" s="236"/>
      <c r="B9" s="244"/>
      <c r="C9" s="247"/>
      <c r="D9" s="230"/>
      <c r="E9" s="70" t="s">
        <v>7</v>
      </c>
      <c r="F9" s="46">
        <v>1184179.3</v>
      </c>
      <c r="G9" s="46"/>
      <c r="H9" s="47">
        <f t="shared" si="0"/>
        <v>0</v>
      </c>
      <c r="I9" s="48">
        <v>43313</v>
      </c>
      <c r="J9" s="48">
        <v>43373</v>
      </c>
      <c r="K9" s="58">
        <v>4</v>
      </c>
      <c r="L9" s="51">
        <v>1</v>
      </c>
      <c r="M9" s="74" t="s">
        <v>76</v>
      </c>
    </row>
    <row r="10" spans="1:13" ht="26.25" customHeight="1">
      <c r="A10" s="182"/>
      <c r="B10" s="245"/>
      <c r="C10" s="248"/>
      <c r="D10" s="240"/>
      <c r="E10" s="45" t="s">
        <v>44</v>
      </c>
      <c r="F10" s="46">
        <v>73137.21</v>
      </c>
      <c r="G10" s="46"/>
      <c r="H10" s="47">
        <f t="shared" si="0"/>
        <v>0</v>
      </c>
      <c r="I10" s="48"/>
      <c r="J10" s="48"/>
      <c r="K10" s="58"/>
      <c r="L10" s="49"/>
      <c r="M10" s="74"/>
    </row>
    <row r="11" spans="1:13" ht="24" customHeight="1" thickBot="1">
      <c r="A11" s="182"/>
      <c r="B11" s="245"/>
      <c r="C11" s="248"/>
      <c r="D11" s="240"/>
      <c r="E11" s="45" t="s">
        <v>46</v>
      </c>
      <c r="F11" s="46">
        <v>15273.18</v>
      </c>
      <c r="G11" s="46"/>
      <c r="H11" s="47">
        <f t="shared" si="0"/>
        <v>0</v>
      </c>
      <c r="I11" s="105"/>
      <c r="J11" s="105"/>
      <c r="K11" s="58"/>
      <c r="L11" s="49"/>
      <c r="M11" s="74"/>
    </row>
    <row r="12" spans="1:23" s="103" customFormat="1" ht="23.25" thickBot="1">
      <c r="A12" s="225" t="s">
        <v>3</v>
      </c>
      <c r="B12" s="226"/>
      <c r="C12" s="226"/>
      <c r="D12" s="99"/>
      <c r="E12" s="65"/>
      <c r="F12" s="66">
        <f>SUM(F5:F11)</f>
        <v>6949791.18</v>
      </c>
      <c r="G12" s="66">
        <f>SUM(G5:G11)</f>
        <v>0</v>
      </c>
      <c r="H12" s="67">
        <f t="shared" si="0"/>
        <v>0</v>
      </c>
      <c r="I12" s="68"/>
      <c r="J12" s="68"/>
      <c r="K12" s="69">
        <f>SUM(K5:K11)</f>
        <v>8</v>
      </c>
      <c r="L12" s="67">
        <f>(L5+L6+L7+L8+L9)/5</f>
        <v>1</v>
      </c>
      <c r="M12" s="75"/>
      <c r="N12" s="100"/>
      <c r="O12" s="101"/>
      <c r="P12" s="102"/>
      <c r="Q12" s="100"/>
      <c r="R12" s="101"/>
      <c r="S12" s="101"/>
      <c r="T12" s="100"/>
      <c r="U12" s="101"/>
      <c r="V12" s="101"/>
      <c r="W12" s="102"/>
    </row>
    <row r="13" spans="1:23" ht="45.75" customHeight="1">
      <c r="A13" s="237">
        <v>57</v>
      </c>
      <c r="B13" s="252">
        <v>2</v>
      </c>
      <c r="C13" s="232" t="s">
        <v>51</v>
      </c>
      <c r="D13" s="230" t="s">
        <v>70</v>
      </c>
      <c r="E13" s="193" t="s">
        <v>14</v>
      </c>
      <c r="F13" s="107">
        <v>4514364.27</v>
      </c>
      <c r="G13" s="107"/>
      <c r="H13" s="203">
        <f t="shared" si="0"/>
        <v>0</v>
      </c>
      <c r="I13" s="204">
        <v>43296</v>
      </c>
      <c r="J13" s="204">
        <v>43357</v>
      </c>
      <c r="K13" s="106"/>
      <c r="L13" s="108">
        <v>1</v>
      </c>
      <c r="M13" s="194" t="s">
        <v>76</v>
      </c>
      <c r="N13" s="77"/>
      <c r="O13" s="78"/>
      <c r="P13" s="76"/>
      <c r="Q13" s="77"/>
      <c r="S13" s="76"/>
      <c r="T13" s="77"/>
      <c r="V13" s="78"/>
      <c r="W13" s="83"/>
    </row>
    <row r="14" spans="1:23" ht="22.5" customHeight="1">
      <c r="A14" s="237"/>
      <c r="B14" s="252"/>
      <c r="C14" s="232"/>
      <c r="D14" s="231"/>
      <c r="E14" s="45" t="s">
        <v>8</v>
      </c>
      <c r="F14" s="107">
        <v>1075691.86</v>
      </c>
      <c r="G14" s="107"/>
      <c r="H14" s="47">
        <f t="shared" si="0"/>
        <v>0</v>
      </c>
      <c r="I14" s="48">
        <v>43313</v>
      </c>
      <c r="J14" s="48">
        <v>43373</v>
      </c>
      <c r="K14" s="106"/>
      <c r="L14" s="108">
        <v>1</v>
      </c>
      <c r="M14" s="74" t="s">
        <v>76</v>
      </c>
      <c r="N14" s="77"/>
      <c r="O14" s="78"/>
      <c r="P14" s="76"/>
      <c r="Q14" s="77"/>
      <c r="S14" s="76"/>
      <c r="T14" s="77"/>
      <c r="V14" s="78"/>
      <c r="W14" s="83"/>
    </row>
    <row r="15" spans="1:23" ht="21.75" customHeight="1">
      <c r="A15" s="237"/>
      <c r="B15" s="252"/>
      <c r="C15" s="232"/>
      <c r="D15" s="231"/>
      <c r="E15" s="45" t="s">
        <v>5</v>
      </c>
      <c r="F15" s="107">
        <v>1195812.25</v>
      </c>
      <c r="G15" s="107"/>
      <c r="H15" s="47">
        <f t="shared" si="0"/>
        <v>0</v>
      </c>
      <c r="I15" s="48">
        <v>43313</v>
      </c>
      <c r="J15" s="48">
        <v>43373</v>
      </c>
      <c r="K15" s="106"/>
      <c r="L15" s="108">
        <v>1</v>
      </c>
      <c r="M15" s="74" t="s">
        <v>76</v>
      </c>
      <c r="N15" s="77"/>
      <c r="O15" s="78"/>
      <c r="P15" s="76"/>
      <c r="Q15" s="77"/>
      <c r="S15" s="76"/>
      <c r="T15" s="77"/>
      <c r="V15" s="78"/>
      <c r="W15" s="83"/>
    </row>
    <row r="16" spans="1:23" ht="47.25" customHeight="1">
      <c r="A16" s="237"/>
      <c r="B16" s="252"/>
      <c r="C16" s="232"/>
      <c r="D16" s="231"/>
      <c r="E16" s="45" t="s">
        <v>6</v>
      </c>
      <c r="F16" s="107">
        <v>3937476.51</v>
      </c>
      <c r="G16" s="107"/>
      <c r="H16" s="47">
        <f t="shared" si="0"/>
        <v>0</v>
      </c>
      <c r="I16" s="48">
        <v>43296</v>
      </c>
      <c r="J16" s="48">
        <v>43357</v>
      </c>
      <c r="K16" s="106"/>
      <c r="L16" s="108">
        <v>1</v>
      </c>
      <c r="M16" s="74" t="s">
        <v>76</v>
      </c>
      <c r="N16" s="77"/>
      <c r="O16" s="78"/>
      <c r="P16" s="76"/>
      <c r="Q16" s="77"/>
      <c r="S16" s="76"/>
      <c r="T16" s="77"/>
      <c r="V16" s="78"/>
      <c r="W16" s="83"/>
    </row>
    <row r="17" spans="1:23" ht="29.25" customHeight="1">
      <c r="A17" s="237"/>
      <c r="B17" s="252"/>
      <c r="C17" s="232"/>
      <c r="D17" s="231"/>
      <c r="E17" s="71" t="s">
        <v>0</v>
      </c>
      <c r="F17" s="107">
        <v>367567.39</v>
      </c>
      <c r="G17" s="107"/>
      <c r="H17" s="47">
        <f t="shared" si="0"/>
        <v>0</v>
      </c>
      <c r="I17" s="48">
        <v>43313</v>
      </c>
      <c r="J17" s="48">
        <v>43373</v>
      </c>
      <c r="K17" s="106"/>
      <c r="L17" s="108">
        <v>1</v>
      </c>
      <c r="M17" s="74" t="s">
        <v>76</v>
      </c>
      <c r="N17" s="77"/>
      <c r="O17" s="78"/>
      <c r="P17" s="76"/>
      <c r="Q17" s="77"/>
      <c r="S17" s="76"/>
      <c r="T17" s="77"/>
      <c r="V17" s="78"/>
      <c r="W17" s="83"/>
    </row>
    <row r="18" spans="1:23" ht="50.25" customHeight="1">
      <c r="A18" s="237"/>
      <c r="B18" s="252"/>
      <c r="C18" s="232"/>
      <c r="D18" s="231"/>
      <c r="E18" s="70" t="s">
        <v>7</v>
      </c>
      <c r="F18" s="107">
        <v>2739591.13</v>
      </c>
      <c r="G18" s="107"/>
      <c r="H18" s="47">
        <f t="shared" si="0"/>
        <v>0</v>
      </c>
      <c r="I18" s="48">
        <v>43313</v>
      </c>
      <c r="J18" s="48">
        <v>43373</v>
      </c>
      <c r="K18" s="106"/>
      <c r="L18" s="108">
        <v>1</v>
      </c>
      <c r="M18" s="74" t="s">
        <v>80</v>
      </c>
      <c r="N18" s="77"/>
      <c r="O18" s="78"/>
      <c r="P18" s="76"/>
      <c r="Q18" s="77"/>
      <c r="S18" s="76"/>
      <c r="T18" s="77"/>
      <c r="V18" s="78"/>
      <c r="W18" s="83"/>
    </row>
    <row r="19" spans="1:23" ht="28.5" customHeight="1">
      <c r="A19" s="237"/>
      <c r="B19" s="252"/>
      <c r="C19" s="232"/>
      <c r="D19" s="231"/>
      <c r="E19" s="70" t="s">
        <v>36</v>
      </c>
      <c r="F19" s="107">
        <v>726101.7</v>
      </c>
      <c r="G19" s="107"/>
      <c r="H19" s="47">
        <f t="shared" si="0"/>
        <v>0</v>
      </c>
      <c r="I19" s="48">
        <v>43313</v>
      </c>
      <c r="J19" s="48">
        <v>43373</v>
      </c>
      <c r="K19" s="106"/>
      <c r="L19" s="108">
        <v>1</v>
      </c>
      <c r="M19" s="74" t="s">
        <v>76</v>
      </c>
      <c r="N19" s="77"/>
      <c r="O19" s="78"/>
      <c r="P19" s="76"/>
      <c r="Q19" s="77"/>
      <c r="S19" s="76"/>
      <c r="T19" s="77"/>
      <c r="V19" s="78"/>
      <c r="W19" s="83"/>
    </row>
    <row r="20" spans="1:23" ht="24" customHeight="1">
      <c r="A20" s="237"/>
      <c r="B20" s="252"/>
      <c r="C20" s="232"/>
      <c r="D20" s="231"/>
      <c r="E20" s="45" t="s">
        <v>47</v>
      </c>
      <c r="F20" s="107">
        <v>608606</v>
      </c>
      <c r="G20" s="107"/>
      <c r="H20" s="47">
        <f t="shared" si="0"/>
        <v>0</v>
      </c>
      <c r="I20" s="48">
        <v>43358</v>
      </c>
      <c r="J20" s="48">
        <v>43435</v>
      </c>
      <c r="K20" s="106"/>
      <c r="L20" s="108">
        <v>1</v>
      </c>
      <c r="M20" s="74" t="s">
        <v>76</v>
      </c>
      <c r="N20" s="77"/>
      <c r="O20" s="78"/>
      <c r="P20" s="76"/>
      <c r="Q20" s="77"/>
      <c r="S20" s="76"/>
      <c r="T20" s="77"/>
      <c r="V20" s="78"/>
      <c r="W20" s="83"/>
    </row>
    <row r="21" spans="1:13" ht="26.25" customHeight="1">
      <c r="A21" s="238"/>
      <c r="B21" s="253"/>
      <c r="C21" s="233"/>
      <c r="D21" s="231"/>
      <c r="E21" s="45" t="s">
        <v>46</v>
      </c>
      <c r="F21" s="46">
        <v>32139.9</v>
      </c>
      <c r="G21" s="46"/>
      <c r="H21" s="47">
        <f t="shared" si="0"/>
        <v>0</v>
      </c>
      <c r="I21" s="105"/>
      <c r="J21" s="105"/>
      <c r="K21" s="60"/>
      <c r="L21" s="54"/>
      <c r="M21" s="74"/>
    </row>
    <row r="22" spans="1:13" ht="23.25" customHeight="1" thickBot="1">
      <c r="A22" s="238"/>
      <c r="B22" s="253"/>
      <c r="C22" s="233"/>
      <c r="D22" s="231"/>
      <c r="E22" s="45" t="s">
        <v>44</v>
      </c>
      <c r="F22" s="46">
        <v>151652.11</v>
      </c>
      <c r="G22" s="55"/>
      <c r="H22" s="47">
        <f t="shared" si="0"/>
        <v>0</v>
      </c>
      <c r="I22" s="53"/>
      <c r="J22" s="53"/>
      <c r="K22" s="60"/>
      <c r="L22" s="54"/>
      <c r="M22" s="74"/>
    </row>
    <row r="23" spans="1:23" s="94" customFormat="1" ht="23.25" thickBot="1">
      <c r="A23" s="225" t="s">
        <v>3</v>
      </c>
      <c r="B23" s="226"/>
      <c r="C23" s="226"/>
      <c r="D23" s="99"/>
      <c r="E23" s="65"/>
      <c r="F23" s="66">
        <f>SUM(F13:F22)</f>
        <v>15349003.12</v>
      </c>
      <c r="G23" s="66">
        <f>SUM(G13:G22)</f>
        <v>0</v>
      </c>
      <c r="H23" s="67">
        <f t="shared" si="0"/>
        <v>0</v>
      </c>
      <c r="I23" s="68"/>
      <c r="J23" s="68"/>
      <c r="K23" s="69">
        <f>SUM(K13:K22)</f>
        <v>0</v>
      </c>
      <c r="L23" s="67">
        <f>(L13+L14+L15+L16+L17+L18+L19+L20)/8</f>
        <v>1</v>
      </c>
      <c r="M23" s="75"/>
      <c r="N23" s="93"/>
      <c r="O23" s="91"/>
      <c r="P23" s="92"/>
      <c r="Q23" s="93"/>
      <c r="R23" s="91"/>
      <c r="S23" s="91"/>
      <c r="T23" s="93"/>
      <c r="U23" s="91"/>
      <c r="V23" s="91"/>
      <c r="W23" s="92"/>
    </row>
    <row r="24" spans="1:23" ht="27" customHeight="1">
      <c r="A24" s="237">
        <v>58</v>
      </c>
      <c r="B24" s="254">
        <v>3</v>
      </c>
      <c r="C24" s="242" t="s">
        <v>52</v>
      </c>
      <c r="D24" s="239" t="s">
        <v>73</v>
      </c>
      <c r="E24" s="40" t="s">
        <v>14</v>
      </c>
      <c r="F24" s="41">
        <v>4649612.12</v>
      </c>
      <c r="G24" s="41"/>
      <c r="H24" s="42">
        <f t="shared" si="0"/>
        <v>0</v>
      </c>
      <c r="I24" s="104">
        <v>43296</v>
      </c>
      <c r="J24" s="104">
        <v>43358</v>
      </c>
      <c r="K24" s="59"/>
      <c r="L24" s="52">
        <v>1</v>
      </c>
      <c r="M24" s="74" t="s">
        <v>76</v>
      </c>
      <c r="N24" s="77"/>
      <c r="O24" s="78"/>
      <c r="P24" s="76"/>
      <c r="Q24" s="77"/>
      <c r="S24" s="76"/>
      <c r="T24" s="77"/>
      <c r="V24" s="78"/>
      <c r="W24" s="83"/>
    </row>
    <row r="25" spans="1:13" ht="26.25" customHeight="1">
      <c r="A25" s="238"/>
      <c r="B25" s="253"/>
      <c r="C25" s="233"/>
      <c r="D25" s="231"/>
      <c r="E25" s="45" t="s">
        <v>8</v>
      </c>
      <c r="F25" s="46">
        <v>988184.34</v>
      </c>
      <c r="G25" s="46"/>
      <c r="H25" s="47">
        <f t="shared" si="0"/>
        <v>0</v>
      </c>
      <c r="I25" s="56">
        <v>43313</v>
      </c>
      <c r="J25" s="56">
        <v>43373</v>
      </c>
      <c r="K25" s="150"/>
      <c r="L25" s="54">
        <v>1</v>
      </c>
      <c r="M25" s="74" t="s">
        <v>76</v>
      </c>
    </row>
    <row r="26" spans="1:13" ht="32.25" customHeight="1">
      <c r="A26" s="238"/>
      <c r="B26" s="253"/>
      <c r="C26" s="233"/>
      <c r="D26" s="231"/>
      <c r="E26" s="45" t="s">
        <v>5</v>
      </c>
      <c r="F26" s="46">
        <v>1006895.32</v>
      </c>
      <c r="G26" s="46"/>
      <c r="H26" s="47">
        <f t="shared" si="0"/>
        <v>0</v>
      </c>
      <c r="I26" s="56">
        <v>43296</v>
      </c>
      <c r="J26" s="56">
        <v>43358</v>
      </c>
      <c r="K26" s="151"/>
      <c r="L26" s="54">
        <v>1</v>
      </c>
      <c r="M26" s="74" t="s">
        <v>76</v>
      </c>
    </row>
    <row r="27" spans="1:13" ht="30" customHeight="1">
      <c r="A27" s="238"/>
      <c r="B27" s="253"/>
      <c r="C27" s="233"/>
      <c r="D27" s="231"/>
      <c r="E27" s="45" t="s">
        <v>6</v>
      </c>
      <c r="F27" s="46">
        <v>5107647.92</v>
      </c>
      <c r="G27" s="46"/>
      <c r="H27" s="47">
        <f t="shared" si="0"/>
        <v>0</v>
      </c>
      <c r="I27" s="56">
        <v>43296</v>
      </c>
      <c r="J27" s="56">
        <v>43358</v>
      </c>
      <c r="K27" s="60"/>
      <c r="L27" s="54">
        <v>1</v>
      </c>
      <c r="M27" s="74" t="s">
        <v>76</v>
      </c>
    </row>
    <row r="28" spans="1:13" ht="27" customHeight="1">
      <c r="A28" s="238"/>
      <c r="B28" s="253"/>
      <c r="C28" s="233"/>
      <c r="D28" s="231"/>
      <c r="E28" s="71" t="s">
        <v>0</v>
      </c>
      <c r="F28" s="46">
        <v>383667.94</v>
      </c>
      <c r="G28" s="46"/>
      <c r="H28" s="47">
        <f t="shared" si="0"/>
        <v>0</v>
      </c>
      <c r="I28" s="56">
        <v>43313</v>
      </c>
      <c r="J28" s="56">
        <v>43373</v>
      </c>
      <c r="K28" s="152"/>
      <c r="L28" s="54">
        <v>1</v>
      </c>
      <c r="M28" s="74" t="s">
        <v>76</v>
      </c>
    </row>
    <row r="29" spans="1:13" ht="30" customHeight="1">
      <c r="A29" s="238"/>
      <c r="B29" s="253"/>
      <c r="C29" s="233"/>
      <c r="D29" s="231"/>
      <c r="E29" s="70" t="s">
        <v>7</v>
      </c>
      <c r="F29" s="46">
        <v>2421722.74</v>
      </c>
      <c r="G29" s="46"/>
      <c r="H29" s="47">
        <f t="shared" si="0"/>
        <v>0</v>
      </c>
      <c r="I29" s="56">
        <v>43313</v>
      </c>
      <c r="J29" s="56">
        <v>43373</v>
      </c>
      <c r="K29" s="60"/>
      <c r="L29" s="54">
        <v>1</v>
      </c>
      <c r="M29" s="74" t="s">
        <v>76</v>
      </c>
    </row>
    <row r="30" spans="1:13" ht="35.25" customHeight="1">
      <c r="A30" s="238"/>
      <c r="B30" s="253"/>
      <c r="C30" s="233"/>
      <c r="D30" s="231"/>
      <c r="E30" s="70" t="s">
        <v>36</v>
      </c>
      <c r="F30" s="46">
        <v>677254.23</v>
      </c>
      <c r="G30" s="46"/>
      <c r="H30" s="47">
        <f t="shared" si="0"/>
        <v>0</v>
      </c>
      <c r="I30" s="56">
        <v>43313</v>
      </c>
      <c r="J30" s="56">
        <v>43373</v>
      </c>
      <c r="K30" s="60"/>
      <c r="L30" s="54">
        <v>1</v>
      </c>
      <c r="M30" s="74" t="s">
        <v>76</v>
      </c>
    </row>
    <row r="31" spans="1:13" ht="27" customHeight="1">
      <c r="A31" s="241"/>
      <c r="B31" s="253"/>
      <c r="C31" s="233"/>
      <c r="D31" s="231"/>
      <c r="E31" s="45" t="s">
        <v>47</v>
      </c>
      <c r="F31" s="46">
        <v>608606</v>
      </c>
      <c r="G31" s="46"/>
      <c r="H31" s="47">
        <f t="shared" si="0"/>
        <v>0</v>
      </c>
      <c r="I31" s="48">
        <v>43358</v>
      </c>
      <c r="J31" s="48">
        <v>43435</v>
      </c>
      <c r="K31" s="60"/>
      <c r="L31" s="54">
        <v>1</v>
      </c>
      <c r="M31" s="74" t="s">
        <v>84</v>
      </c>
    </row>
    <row r="32" spans="1:13" ht="22.5" customHeight="1">
      <c r="A32" s="241"/>
      <c r="B32" s="253"/>
      <c r="C32" s="233"/>
      <c r="D32" s="231"/>
      <c r="E32" s="45" t="s">
        <v>46</v>
      </c>
      <c r="F32" s="46">
        <v>34849.62</v>
      </c>
      <c r="G32" s="46"/>
      <c r="H32" s="47">
        <f t="shared" si="0"/>
        <v>0</v>
      </c>
      <c r="I32" s="105"/>
      <c r="J32" s="105"/>
      <c r="K32" s="60"/>
      <c r="L32" s="54"/>
      <c r="M32" s="74"/>
    </row>
    <row r="33" spans="1:13" ht="22.5" customHeight="1" thickBot="1">
      <c r="A33" s="241"/>
      <c r="B33" s="253"/>
      <c r="C33" s="233"/>
      <c r="D33" s="231"/>
      <c r="E33" s="45" t="s">
        <v>44</v>
      </c>
      <c r="F33" s="46">
        <v>158435.91</v>
      </c>
      <c r="G33" s="46"/>
      <c r="H33" s="47">
        <f t="shared" si="0"/>
        <v>0</v>
      </c>
      <c r="I33" s="105"/>
      <c r="J33" s="105"/>
      <c r="K33" s="60"/>
      <c r="L33" s="54"/>
      <c r="M33" s="74"/>
    </row>
    <row r="34" spans="1:23" s="94" customFormat="1" ht="23.25" thickBot="1">
      <c r="A34" s="225" t="s">
        <v>3</v>
      </c>
      <c r="B34" s="226"/>
      <c r="C34" s="226"/>
      <c r="D34" s="99"/>
      <c r="E34" s="65"/>
      <c r="F34" s="66">
        <f>SUM(F24:F33)</f>
        <v>16036876.14</v>
      </c>
      <c r="G34" s="66">
        <f>SUM(G24:G33)</f>
        <v>0</v>
      </c>
      <c r="H34" s="67">
        <f t="shared" si="0"/>
        <v>0</v>
      </c>
      <c r="I34" s="68"/>
      <c r="J34" s="68"/>
      <c r="K34" s="69">
        <f>SUM(K24:K33)</f>
        <v>0</v>
      </c>
      <c r="L34" s="67">
        <f>(L24+L25+L26+L27+L28+L29+L30+L31)/8</f>
        <v>1</v>
      </c>
      <c r="M34" s="75"/>
      <c r="N34" s="93"/>
      <c r="O34" s="91"/>
      <c r="P34" s="92"/>
      <c r="Q34" s="93"/>
      <c r="R34" s="91"/>
      <c r="S34" s="91"/>
      <c r="T34" s="93"/>
      <c r="U34" s="91"/>
      <c r="V34" s="91"/>
      <c r="W34" s="92"/>
    </row>
    <row r="35" spans="1:23" ht="27" customHeight="1">
      <c r="A35" s="237">
        <v>58</v>
      </c>
      <c r="B35" s="254">
        <v>4</v>
      </c>
      <c r="C35" s="242" t="s">
        <v>53</v>
      </c>
      <c r="D35" s="239" t="s">
        <v>74</v>
      </c>
      <c r="E35" s="40" t="s">
        <v>14</v>
      </c>
      <c r="F35" s="41">
        <v>4763320.86</v>
      </c>
      <c r="G35" s="41"/>
      <c r="H35" s="42">
        <f aca="true" t="shared" si="1" ref="H35:H44">G35/F35</f>
        <v>0</v>
      </c>
      <c r="I35" s="104">
        <v>43296</v>
      </c>
      <c r="J35" s="104">
        <v>43357</v>
      </c>
      <c r="K35" s="59"/>
      <c r="L35" s="52">
        <v>1</v>
      </c>
      <c r="M35" s="74" t="s">
        <v>82</v>
      </c>
      <c r="N35" s="77"/>
      <c r="O35" s="78"/>
      <c r="P35" s="76"/>
      <c r="Q35" s="77"/>
      <c r="S35" s="76"/>
      <c r="T35" s="77"/>
      <c r="V35" s="78"/>
      <c r="W35" s="83"/>
    </row>
    <row r="36" spans="1:13" ht="42" customHeight="1">
      <c r="A36" s="238"/>
      <c r="B36" s="253"/>
      <c r="C36" s="233"/>
      <c r="D36" s="231"/>
      <c r="E36" s="45" t="s">
        <v>8</v>
      </c>
      <c r="F36" s="46">
        <v>913049.79</v>
      </c>
      <c r="G36" s="46"/>
      <c r="H36" s="47">
        <f t="shared" si="1"/>
        <v>0</v>
      </c>
      <c r="I36" s="56">
        <v>43266</v>
      </c>
      <c r="J36" s="56">
        <v>43326</v>
      </c>
      <c r="K36" s="150"/>
      <c r="L36" s="54">
        <v>1</v>
      </c>
      <c r="M36" s="74" t="s">
        <v>77</v>
      </c>
    </row>
    <row r="37" spans="1:13" ht="32.25" customHeight="1">
      <c r="A37" s="238"/>
      <c r="B37" s="253"/>
      <c r="C37" s="233"/>
      <c r="D37" s="231"/>
      <c r="E37" s="45" t="s">
        <v>5</v>
      </c>
      <c r="F37" s="46">
        <v>1115181.17</v>
      </c>
      <c r="G37" s="46"/>
      <c r="H37" s="47">
        <f t="shared" si="1"/>
        <v>0</v>
      </c>
      <c r="I37" s="56">
        <v>43296</v>
      </c>
      <c r="J37" s="56">
        <v>43357</v>
      </c>
      <c r="K37" s="151"/>
      <c r="L37" s="54">
        <v>1</v>
      </c>
      <c r="M37" s="74" t="s">
        <v>82</v>
      </c>
    </row>
    <row r="38" spans="1:13" ht="45.75" customHeight="1">
      <c r="A38" s="238"/>
      <c r="B38" s="253"/>
      <c r="C38" s="233"/>
      <c r="D38" s="231"/>
      <c r="E38" s="45" t="s">
        <v>6</v>
      </c>
      <c r="F38" s="46">
        <v>5044446.69</v>
      </c>
      <c r="G38" s="46"/>
      <c r="H38" s="47">
        <f t="shared" si="1"/>
        <v>0</v>
      </c>
      <c r="I38" s="56">
        <v>43296</v>
      </c>
      <c r="J38" s="56">
        <v>43357</v>
      </c>
      <c r="K38" s="60"/>
      <c r="L38" s="54">
        <v>1</v>
      </c>
      <c r="M38" s="74" t="s">
        <v>82</v>
      </c>
    </row>
    <row r="39" spans="1:13" ht="27" customHeight="1">
      <c r="A39" s="238"/>
      <c r="B39" s="253"/>
      <c r="C39" s="233"/>
      <c r="D39" s="231"/>
      <c r="E39" s="71" t="s">
        <v>0</v>
      </c>
      <c r="F39" s="46">
        <v>388643.12</v>
      </c>
      <c r="G39" s="46"/>
      <c r="H39" s="47">
        <f t="shared" si="1"/>
        <v>0</v>
      </c>
      <c r="I39" s="56">
        <v>43266</v>
      </c>
      <c r="J39" s="56">
        <v>43326</v>
      </c>
      <c r="K39" s="152"/>
      <c r="L39" s="54">
        <v>1</v>
      </c>
      <c r="M39" s="74" t="s">
        <v>77</v>
      </c>
    </row>
    <row r="40" spans="1:13" ht="40.5" customHeight="1">
      <c r="A40" s="238"/>
      <c r="B40" s="253"/>
      <c r="C40" s="233"/>
      <c r="D40" s="231"/>
      <c r="E40" s="70" t="s">
        <v>7</v>
      </c>
      <c r="F40" s="46">
        <v>2135226.8</v>
      </c>
      <c r="G40" s="46"/>
      <c r="H40" s="47">
        <f t="shared" si="1"/>
        <v>0</v>
      </c>
      <c r="I40" s="56">
        <v>43313</v>
      </c>
      <c r="J40" s="56">
        <v>43373</v>
      </c>
      <c r="K40" s="60">
        <v>2</v>
      </c>
      <c r="L40" s="54">
        <v>1</v>
      </c>
      <c r="M40" s="74" t="s">
        <v>82</v>
      </c>
    </row>
    <row r="41" spans="1:13" ht="51.75" customHeight="1">
      <c r="A41" s="238"/>
      <c r="B41" s="253"/>
      <c r="C41" s="233"/>
      <c r="D41" s="231"/>
      <c r="E41" s="70" t="s">
        <v>36</v>
      </c>
      <c r="F41" s="46">
        <v>588431.36</v>
      </c>
      <c r="G41" s="46"/>
      <c r="H41" s="47">
        <f t="shared" si="1"/>
        <v>0</v>
      </c>
      <c r="I41" s="56">
        <v>43313</v>
      </c>
      <c r="J41" s="56">
        <v>43373</v>
      </c>
      <c r="K41" s="60">
        <v>2</v>
      </c>
      <c r="L41" s="54">
        <v>1</v>
      </c>
      <c r="M41" s="74" t="s">
        <v>81</v>
      </c>
    </row>
    <row r="42" spans="1:13" ht="27" customHeight="1">
      <c r="A42" s="241"/>
      <c r="B42" s="253"/>
      <c r="C42" s="233"/>
      <c r="D42" s="231"/>
      <c r="E42" s="45" t="s">
        <v>47</v>
      </c>
      <c r="F42" s="46">
        <v>608606</v>
      </c>
      <c r="G42" s="46"/>
      <c r="H42" s="47">
        <f t="shared" si="1"/>
        <v>0</v>
      </c>
      <c r="I42" s="48">
        <v>43358</v>
      </c>
      <c r="J42" s="48">
        <v>43435</v>
      </c>
      <c r="K42" s="60"/>
      <c r="L42" s="54">
        <v>1</v>
      </c>
      <c r="M42" s="74" t="s">
        <v>76</v>
      </c>
    </row>
    <row r="43" spans="1:13" ht="22.5" customHeight="1">
      <c r="A43" s="241"/>
      <c r="B43" s="253"/>
      <c r="C43" s="233"/>
      <c r="D43" s="231"/>
      <c r="E43" s="45" t="s">
        <v>46</v>
      </c>
      <c r="F43" s="46">
        <v>36361.26</v>
      </c>
      <c r="G43" s="46"/>
      <c r="H43" s="47">
        <f t="shared" si="1"/>
        <v>0</v>
      </c>
      <c r="I43" s="105"/>
      <c r="J43" s="105"/>
      <c r="K43" s="60"/>
      <c r="L43" s="54"/>
      <c r="M43" s="74"/>
    </row>
    <row r="44" spans="1:13" ht="22.5" customHeight="1" thickBot="1">
      <c r="A44" s="241"/>
      <c r="B44" s="253"/>
      <c r="C44" s="233"/>
      <c r="D44" s="231"/>
      <c r="E44" s="45" t="s">
        <v>44</v>
      </c>
      <c r="F44" s="46">
        <v>155569.06</v>
      </c>
      <c r="G44" s="46"/>
      <c r="H44" s="47">
        <f t="shared" si="1"/>
        <v>0</v>
      </c>
      <c r="I44" s="105"/>
      <c r="J44" s="105"/>
      <c r="K44" s="60"/>
      <c r="L44" s="54"/>
      <c r="M44" s="74"/>
    </row>
    <row r="45" spans="1:23" s="94" customFormat="1" ht="23.25" thickBot="1">
      <c r="A45" s="225" t="s">
        <v>3</v>
      </c>
      <c r="B45" s="226"/>
      <c r="C45" s="226"/>
      <c r="D45" s="99"/>
      <c r="E45" s="65"/>
      <c r="F45" s="66">
        <f>SUM(F35:F44)</f>
        <v>15748836.11</v>
      </c>
      <c r="G45" s="66">
        <f>SUM(G35:G44)</f>
        <v>0</v>
      </c>
      <c r="H45" s="67">
        <f>G45/F45</f>
        <v>0</v>
      </c>
      <c r="I45" s="68"/>
      <c r="J45" s="68"/>
      <c r="K45" s="69">
        <f>SUM(K35:K44)</f>
        <v>4</v>
      </c>
      <c r="L45" s="67">
        <f>(L35+L36+L37+L38+L39+L40+L41+L42)/8</f>
        <v>1</v>
      </c>
      <c r="M45" s="75"/>
      <c r="N45" s="93"/>
      <c r="O45" s="91"/>
      <c r="P45" s="92"/>
      <c r="Q45" s="93"/>
      <c r="R45" s="91"/>
      <c r="S45" s="91"/>
      <c r="T45" s="93"/>
      <c r="U45" s="91"/>
      <c r="V45" s="91"/>
      <c r="W45" s="92"/>
    </row>
    <row r="46" spans="1:13" ht="46.5" customHeight="1">
      <c r="A46" s="250">
        <v>59</v>
      </c>
      <c r="B46" s="254">
        <v>5</v>
      </c>
      <c r="C46" s="242" t="s">
        <v>54</v>
      </c>
      <c r="D46" s="239" t="s">
        <v>55</v>
      </c>
      <c r="E46" s="40" t="s">
        <v>14</v>
      </c>
      <c r="F46" s="41">
        <v>912743.05</v>
      </c>
      <c r="G46" s="41"/>
      <c r="H46" s="42">
        <f>G46/F46</f>
        <v>0</v>
      </c>
      <c r="I46" s="104">
        <v>43297</v>
      </c>
      <c r="J46" s="104">
        <v>43358</v>
      </c>
      <c r="K46" s="59"/>
      <c r="L46" s="52">
        <v>1</v>
      </c>
      <c r="M46" s="74" t="s">
        <v>76</v>
      </c>
    </row>
    <row r="47" spans="1:14" ht="36" customHeight="1">
      <c r="A47" s="238"/>
      <c r="B47" s="253"/>
      <c r="C47" s="233"/>
      <c r="D47" s="251"/>
      <c r="E47" s="45" t="s">
        <v>8</v>
      </c>
      <c r="F47" s="46">
        <v>314197.92</v>
      </c>
      <c r="G47" s="46"/>
      <c r="H47" s="47">
        <f aca="true" t="shared" si="2" ref="H47:H56">G47/F47</f>
        <v>0</v>
      </c>
      <c r="I47" s="56">
        <v>43282</v>
      </c>
      <c r="J47" s="56">
        <v>43343</v>
      </c>
      <c r="K47" s="60"/>
      <c r="L47" s="54">
        <v>1</v>
      </c>
      <c r="M47" s="74" t="s">
        <v>76</v>
      </c>
      <c r="N47" s="93"/>
    </row>
    <row r="48" spans="1:13" ht="27" customHeight="1">
      <c r="A48" s="238"/>
      <c r="B48" s="253"/>
      <c r="C48" s="233"/>
      <c r="D48" s="251"/>
      <c r="E48" s="45" t="s">
        <v>5</v>
      </c>
      <c r="F48" s="46">
        <v>251222.59</v>
      </c>
      <c r="G48" s="46"/>
      <c r="H48" s="47">
        <f t="shared" si="2"/>
        <v>0</v>
      </c>
      <c r="I48" s="56">
        <v>43297</v>
      </c>
      <c r="J48" s="56">
        <v>43358</v>
      </c>
      <c r="K48" s="106"/>
      <c r="L48" s="54">
        <v>1</v>
      </c>
      <c r="M48" s="74" t="s">
        <v>83</v>
      </c>
    </row>
    <row r="49" spans="1:13" ht="43.5" customHeight="1">
      <c r="A49" s="238"/>
      <c r="B49" s="253"/>
      <c r="C49" s="233"/>
      <c r="D49" s="251"/>
      <c r="E49" s="45" t="s">
        <v>6</v>
      </c>
      <c r="F49" s="46">
        <v>3248118.54</v>
      </c>
      <c r="G49" s="46"/>
      <c r="H49" s="47">
        <f t="shared" si="2"/>
        <v>0</v>
      </c>
      <c r="I49" s="56">
        <v>43297</v>
      </c>
      <c r="J49" s="56">
        <v>43358</v>
      </c>
      <c r="K49" s="60"/>
      <c r="L49" s="54">
        <v>1</v>
      </c>
      <c r="M49" s="74" t="s">
        <v>79</v>
      </c>
    </row>
    <row r="50" spans="1:13" ht="43.5" customHeight="1">
      <c r="A50" s="238"/>
      <c r="B50" s="253"/>
      <c r="C50" s="233"/>
      <c r="D50" s="251"/>
      <c r="E50" s="71" t="s">
        <v>0</v>
      </c>
      <c r="F50" s="46">
        <v>185906.96</v>
      </c>
      <c r="G50" s="46"/>
      <c r="H50" s="47">
        <f t="shared" si="2"/>
        <v>0</v>
      </c>
      <c r="I50" s="56">
        <v>43282</v>
      </c>
      <c r="J50" s="56">
        <v>43343</v>
      </c>
      <c r="K50" s="60"/>
      <c r="L50" s="54">
        <v>1</v>
      </c>
      <c r="M50" s="74" t="s">
        <v>76</v>
      </c>
    </row>
    <row r="51" spans="1:13" ht="45.75" customHeight="1">
      <c r="A51" s="238"/>
      <c r="B51" s="253"/>
      <c r="C51" s="233"/>
      <c r="D51" s="251"/>
      <c r="E51" s="70" t="s">
        <v>7</v>
      </c>
      <c r="F51" s="46">
        <v>1308928.06</v>
      </c>
      <c r="G51" s="46"/>
      <c r="H51" s="47">
        <f t="shared" si="2"/>
        <v>0</v>
      </c>
      <c r="I51" s="56">
        <v>43313</v>
      </c>
      <c r="J51" s="56">
        <v>43373</v>
      </c>
      <c r="K51" s="176">
        <v>4</v>
      </c>
      <c r="L51" s="54">
        <v>1</v>
      </c>
      <c r="M51" s="74" t="s">
        <v>76</v>
      </c>
    </row>
    <row r="52" spans="1:13" ht="42" customHeight="1">
      <c r="A52" s="238"/>
      <c r="B52" s="253"/>
      <c r="C52" s="233"/>
      <c r="D52" s="251"/>
      <c r="E52" s="70" t="s">
        <v>36</v>
      </c>
      <c r="F52" s="46">
        <v>182100.8</v>
      </c>
      <c r="G52" s="46"/>
      <c r="H52" s="47">
        <f t="shared" si="2"/>
        <v>0</v>
      </c>
      <c r="I52" s="56">
        <v>43313</v>
      </c>
      <c r="J52" s="56">
        <v>43373</v>
      </c>
      <c r="K52" s="60">
        <v>2</v>
      </c>
      <c r="L52" s="54">
        <v>1</v>
      </c>
      <c r="M52" s="74" t="s">
        <v>76</v>
      </c>
    </row>
    <row r="53" spans="1:13" ht="30.75" customHeight="1">
      <c r="A53" s="238"/>
      <c r="B53" s="253"/>
      <c r="C53" s="233"/>
      <c r="D53" s="251"/>
      <c r="E53" s="45" t="s">
        <v>47</v>
      </c>
      <c r="F53" s="46">
        <v>450500</v>
      </c>
      <c r="G53" s="46"/>
      <c r="H53" s="47">
        <f t="shared" si="2"/>
        <v>0</v>
      </c>
      <c r="I53" s="48">
        <v>43358</v>
      </c>
      <c r="J53" s="48">
        <v>43435</v>
      </c>
      <c r="K53" s="60"/>
      <c r="L53" s="54">
        <v>1</v>
      </c>
      <c r="M53" s="74" t="s">
        <v>76</v>
      </c>
    </row>
    <row r="54" spans="1:13" ht="24" customHeight="1">
      <c r="A54" s="238"/>
      <c r="B54" s="253"/>
      <c r="C54" s="233"/>
      <c r="D54" s="251"/>
      <c r="E54" s="45" t="s">
        <v>46</v>
      </c>
      <c r="F54" s="46">
        <v>5578.56</v>
      </c>
      <c r="G54" s="46"/>
      <c r="H54" s="47">
        <f t="shared" si="2"/>
        <v>0</v>
      </c>
      <c r="I54" s="105"/>
      <c r="J54" s="105"/>
      <c r="K54" s="60"/>
      <c r="L54" s="54"/>
      <c r="M54" s="74"/>
    </row>
    <row r="55" spans="1:13" ht="24" customHeight="1" thickBot="1">
      <c r="A55" s="238"/>
      <c r="B55" s="253"/>
      <c r="C55" s="233"/>
      <c r="D55" s="251"/>
      <c r="E55" s="45" t="s">
        <v>44</v>
      </c>
      <c r="F55" s="46">
        <v>68537.18</v>
      </c>
      <c r="G55" s="46"/>
      <c r="H55" s="47">
        <f t="shared" si="2"/>
        <v>0</v>
      </c>
      <c r="I55" s="105"/>
      <c r="J55" s="105"/>
      <c r="K55" s="60"/>
      <c r="L55" s="54"/>
      <c r="M55" s="74"/>
    </row>
    <row r="56" spans="1:23" s="116" customFormat="1" ht="23.25" thickBot="1">
      <c r="A56" s="255" t="s">
        <v>3</v>
      </c>
      <c r="B56" s="256"/>
      <c r="C56" s="257"/>
      <c r="D56" s="159"/>
      <c r="E56" s="160"/>
      <c r="F56" s="161">
        <f>SUM(F46:F55)</f>
        <v>6927833.66</v>
      </c>
      <c r="G56" s="161">
        <f>SUM(G46:G55)</f>
        <v>0</v>
      </c>
      <c r="H56" s="162">
        <f t="shared" si="2"/>
        <v>0</v>
      </c>
      <c r="I56" s="163"/>
      <c r="J56" s="163"/>
      <c r="K56" s="164">
        <f>SUM(K46:K55)</f>
        <v>6</v>
      </c>
      <c r="L56" s="202">
        <f>(L46+L47+L48+L49+L50+L51+L52+L53)/8</f>
        <v>1</v>
      </c>
      <c r="M56" s="165"/>
      <c r="N56" s="113"/>
      <c r="O56" s="114"/>
      <c r="P56" s="115"/>
      <c r="Q56" s="113"/>
      <c r="R56" s="114"/>
      <c r="S56" s="114"/>
      <c r="T56" s="113"/>
      <c r="U56" s="114"/>
      <c r="V56" s="114"/>
      <c r="W56" s="115"/>
    </row>
    <row r="57" spans="1:13" ht="23.25" customHeight="1">
      <c r="A57" s="117"/>
      <c r="B57" s="258">
        <v>6</v>
      </c>
      <c r="C57" s="249" t="s">
        <v>56</v>
      </c>
      <c r="D57" s="259" t="s">
        <v>57</v>
      </c>
      <c r="E57" s="153" t="s">
        <v>47</v>
      </c>
      <c r="F57" s="154">
        <v>612803</v>
      </c>
      <c r="G57" s="154"/>
      <c r="H57" s="155">
        <f>G57/F60</f>
        <v>0</v>
      </c>
      <c r="I57" s="48">
        <v>43358</v>
      </c>
      <c r="J57" s="48">
        <v>43435</v>
      </c>
      <c r="K57" s="156"/>
      <c r="L57" s="157">
        <v>1</v>
      </c>
      <c r="M57" s="158" t="s">
        <v>76</v>
      </c>
    </row>
    <row r="58" spans="1:13" ht="23.25" customHeight="1">
      <c r="A58" s="117"/>
      <c r="B58" s="258"/>
      <c r="C58" s="249"/>
      <c r="D58" s="259"/>
      <c r="E58" s="109" t="s">
        <v>44</v>
      </c>
      <c r="F58" s="110">
        <v>6128.03</v>
      </c>
      <c r="G58" s="110"/>
      <c r="H58" s="118">
        <f>G58/F58</f>
        <v>0</v>
      </c>
      <c r="I58" s="146"/>
      <c r="J58" s="146"/>
      <c r="K58" s="119"/>
      <c r="L58" s="111"/>
      <c r="M58" s="145"/>
    </row>
    <row r="59" spans="1:13" ht="24" thickBot="1">
      <c r="A59" s="117"/>
      <c r="B59" s="258"/>
      <c r="C59" s="249"/>
      <c r="D59" s="259"/>
      <c r="E59" s="109" t="s">
        <v>42</v>
      </c>
      <c r="F59" s="110">
        <v>16000</v>
      </c>
      <c r="G59" s="110">
        <v>16000</v>
      </c>
      <c r="H59" s="118">
        <f>G59/F59</f>
        <v>1</v>
      </c>
      <c r="I59" s="146"/>
      <c r="J59" s="146"/>
      <c r="K59" s="119"/>
      <c r="L59" s="111"/>
      <c r="M59" s="120"/>
    </row>
    <row r="60" spans="1:23" s="94" customFormat="1" ht="23.25" thickBot="1">
      <c r="A60" s="112"/>
      <c r="B60" s="166"/>
      <c r="C60" s="167" t="s">
        <v>3</v>
      </c>
      <c r="D60" s="168"/>
      <c r="E60" s="169"/>
      <c r="F60" s="170">
        <f>SUM(F57:F59)</f>
        <v>634931.03</v>
      </c>
      <c r="G60" s="170">
        <f>SUM(G57:G59)</f>
        <v>16000</v>
      </c>
      <c r="H60" s="171">
        <f>G60/F60</f>
        <v>0.03</v>
      </c>
      <c r="I60" s="201"/>
      <c r="J60" s="201"/>
      <c r="K60" s="172">
        <f>K57</f>
        <v>0</v>
      </c>
      <c r="L60" s="173">
        <f>L57</f>
        <v>1</v>
      </c>
      <c r="M60" s="174"/>
      <c r="N60" s="93"/>
      <c r="O60" s="91"/>
      <c r="P60" s="92"/>
      <c r="Q60" s="93"/>
      <c r="R60" s="91"/>
      <c r="S60" s="91"/>
      <c r="T60" s="93"/>
      <c r="U60" s="91"/>
      <c r="V60" s="91"/>
      <c r="W60" s="92"/>
    </row>
    <row r="61" spans="1:13" ht="23.25" customHeight="1">
      <c r="A61" s="117"/>
      <c r="B61" s="258">
        <v>7</v>
      </c>
      <c r="C61" s="249" t="s">
        <v>58</v>
      </c>
      <c r="D61" s="259" t="s">
        <v>57</v>
      </c>
      <c r="E61" s="153" t="s">
        <v>47</v>
      </c>
      <c r="F61" s="154">
        <v>535555</v>
      </c>
      <c r="G61" s="154"/>
      <c r="H61" s="155">
        <f>G61/F64</f>
        <v>0</v>
      </c>
      <c r="I61" s="48">
        <v>43358</v>
      </c>
      <c r="J61" s="48">
        <v>43435</v>
      </c>
      <c r="K61" s="156"/>
      <c r="L61" s="157">
        <v>1</v>
      </c>
      <c r="M61" s="158" t="s">
        <v>76</v>
      </c>
    </row>
    <row r="62" spans="1:13" ht="23.25" customHeight="1">
      <c r="A62" s="117"/>
      <c r="B62" s="258"/>
      <c r="C62" s="249"/>
      <c r="D62" s="259"/>
      <c r="E62" s="109" t="s">
        <v>44</v>
      </c>
      <c r="F62" s="110">
        <v>5355.55</v>
      </c>
      <c r="G62" s="110"/>
      <c r="H62" s="118">
        <f>G62/F62</f>
        <v>0</v>
      </c>
      <c r="I62" s="146"/>
      <c r="J62" s="146"/>
      <c r="K62" s="119"/>
      <c r="L62" s="111"/>
      <c r="M62" s="145"/>
    </row>
    <row r="63" spans="1:13" ht="24" thickBot="1">
      <c r="A63" s="117"/>
      <c r="B63" s="258"/>
      <c r="C63" s="249"/>
      <c r="D63" s="259"/>
      <c r="E63" s="109" t="s">
        <v>42</v>
      </c>
      <c r="F63" s="110">
        <v>16000</v>
      </c>
      <c r="G63" s="110">
        <v>16000</v>
      </c>
      <c r="H63" s="118">
        <f>G63/F63</f>
        <v>1</v>
      </c>
      <c r="I63" s="146"/>
      <c r="J63" s="146"/>
      <c r="K63" s="119"/>
      <c r="L63" s="111"/>
      <c r="M63" s="120"/>
    </row>
    <row r="64" spans="1:23" s="94" customFormat="1" ht="23.25" thickBot="1">
      <c r="A64" s="112"/>
      <c r="B64" s="166"/>
      <c r="C64" s="167" t="s">
        <v>3</v>
      </c>
      <c r="D64" s="168"/>
      <c r="E64" s="169"/>
      <c r="F64" s="170">
        <f>SUM(F61:F63)</f>
        <v>556910.55</v>
      </c>
      <c r="G64" s="170">
        <f>SUM(G61:G63)</f>
        <v>16000</v>
      </c>
      <c r="H64" s="171">
        <f>G64/F64</f>
        <v>0.03</v>
      </c>
      <c r="I64" s="201"/>
      <c r="J64" s="201"/>
      <c r="K64" s="172">
        <f>K61</f>
        <v>0</v>
      </c>
      <c r="L64" s="173">
        <f>L61</f>
        <v>1</v>
      </c>
      <c r="M64" s="174"/>
      <c r="N64" s="93"/>
      <c r="O64" s="91"/>
      <c r="P64" s="92"/>
      <c r="Q64" s="93"/>
      <c r="R64" s="91"/>
      <c r="S64" s="91"/>
      <c r="T64" s="93"/>
      <c r="U64" s="91"/>
      <c r="V64" s="91"/>
      <c r="W64" s="92"/>
    </row>
    <row r="65" spans="1:13" ht="23.25" customHeight="1">
      <c r="A65" s="117"/>
      <c r="B65" s="258">
        <v>8</v>
      </c>
      <c r="C65" s="249" t="s">
        <v>59</v>
      </c>
      <c r="D65" s="259" t="s">
        <v>57</v>
      </c>
      <c r="E65" s="153" t="s">
        <v>47</v>
      </c>
      <c r="F65" s="154">
        <v>683340</v>
      </c>
      <c r="G65" s="154"/>
      <c r="H65" s="155">
        <f>G65/F68</f>
        <v>0</v>
      </c>
      <c r="I65" s="48">
        <v>43358</v>
      </c>
      <c r="J65" s="48">
        <v>43435</v>
      </c>
      <c r="K65" s="156"/>
      <c r="L65" s="157">
        <v>1</v>
      </c>
      <c r="M65" s="158" t="s">
        <v>76</v>
      </c>
    </row>
    <row r="66" spans="1:13" ht="23.25" customHeight="1">
      <c r="A66" s="117"/>
      <c r="B66" s="258"/>
      <c r="C66" s="249"/>
      <c r="D66" s="259"/>
      <c r="E66" s="109" t="s">
        <v>44</v>
      </c>
      <c r="F66" s="110">
        <v>6833.4</v>
      </c>
      <c r="G66" s="110"/>
      <c r="H66" s="118">
        <f>G66/F66</f>
        <v>0</v>
      </c>
      <c r="I66" s="146"/>
      <c r="J66" s="146"/>
      <c r="K66" s="119"/>
      <c r="L66" s="111"/>
      <c r="M66" s="145"/>
    </row>
    <row r="67" spans="1:13" ht="24" thickBot="1">
      <c r="A67" s="117"/>
      <c r="B67" s="258"/>
      <c r="C67" s="249"/>
      <c r="D67" s="259"/>
      <c r="E67" s="109" t="s">
        <v>42</v>
      </c>
      <c r="F67" s="110">
        <v>16000</v>
      </c>
      <c r="G67" s="110">
        <v>16000</v>
      </c>
      <c r="H67" s="118">
        <f>G67/F67</f>
        <v>1</v>
      </c>
      <c r="I67" s="146"/>
      <c r="J67" s="146"/>
      <c r="K67" s="119"/>
      <c r="L67" s="111"/>
      <c r="M67" s="120"/>
    </row>
    <row r="68" spans="1:23" s="94" customFormat="1" ht="23.25" thickBot="1">
      <c r="A68" s="112"/>
      <c r="B68" s="166"/>
      <c r="C68" s="167" t="s">
        <v>3</v>
      </c>
      <c r="D68" s="168"/>
      <c r="E68" s="169"/>
      <c r="F68" s="170">
        <f>SUM(F65:F67)</f>
        <v>706173.4</v>
      </c>
      <c r="G68" s="170">
        <f>SUM(G65:G67)</f>
        <v>16000</v>
      </c>
      <c r="H68" s="171">
        <f>G68/F68</f>
        <v>0.02</v>
      </c>
      <c r="I68" s="201"/>
      <c r="J68" s="201"/>
      <c r="K68" s="172">
        <f>K65</f>
        <v>0</v>
      </c>
      <c r="L68" s="173">
        <f>L65</f>
        <v>1</v>
      </c>
      <c r="M68" s="174"/>
      <c r="N68" s="93"/>
      <c r="O68" s="91"/>
      <c r="P68" s="92"/>
      <c r="Q68" s="93"/>
      <c r="R68" s="91"/>
      <c r="S68" s="91"/>
      <c r="T68" s="93"/>
      <c r="U68" s="91"/>
      <c r="V68" s="91"/>
      <c r="W68" s="92"/>
    </row>
    <row r="69" spans="1:13" ht="23.25" customHeight="1">
      <c r="A69" s="117"/>
      <c r="B69" s="258">
        <v>9</v>
      </c>
      <c r="C69" s="249" t="s">
        <v>60</v>
      </c>
      <c r="D69" s="259" t="s">
        <v>57</v>
      </c>
      <c r="E69" s="153" t="s">
        <v>47</v>
      </c>
      <c r="F69" s="154">
        <v>658606</v>
      </c>
      <c r="G69" s="154"/>
      <c r="H69" s="155">
        <f>G69/F72</f>
        <v>0</v>
      </c>
      <c r="I69" s="48">
        <v>43358</v>
      </c>
      <c r="J69" s="48">
        <v>43435</v>
      </c>
      <c r="K69" s="156"/>
      <c r="L69" s="157">
        <v>1</v>
      </c>
      <c r="M69" s="158" t="s">
        <v>76</v>
      </c>
    </row>
    <row r="70" spans="1:13" ht="23.25" customHeight="1">
      <c r="A70" s="117"/>
      <c r="B70" s="258"/>
      <c r="C70" s="249"/>
      <c r="D70" s="259"/>
      <c r="E70" s="109" t="s">
        <v>44</v>
      </c>
      <c r="F70" s="110">
        <v>6586.06</v>
      </c>
      <c r="G70" s="110"/>
      <c r="H70" s="118">
        <f>G70/F70</f>
        <v>0</v>
      </c>
      <c r="I70" s="146"/>
      <c r="J70" s="146"/>
      <c r="K70" s="119"/>
      <c r="L70" s="111"/>
      <c r="M70" s="145"/>
    </row>
    <row r="71" spans="1:13" ht="24" thickBot="1">
      <c r="A71" s="117"/>
      <c r="B71" s="258"/>
      <c r="C71" s="249"/>
      <c r="D71" s="259"/>
      <c r="E71" s="109" t="s">
        <v>42</v>
      </c>
      <c r="F71" s="110">
        <v>16000</v>
      </c>
      <c r="G71" s="110">
        <v>16000</v>
      </c>
      <c r="H71" s="118">
        <f>G71/F71</f>
        <v>1</v>
      </c>
      <c r="I71" s="146"/>
      <c r="J71" s="146"/>
      <c r="K71" s="119"/>
      <c r="L71" s="111"/>
      <c r="M71" s="120"/>
    </row>
    <row r="72" spans="1:23" s="94" customFormat="1" ht="23.25" thickBot="1">
      <c r="A72" s="112"/>
      <c r="B72" s="166"/>
      <c r="C72" s="167" t="s">
        <v>3</v>
      </c>
      <c r="D72" s="168"/>
      <c r="E72" s="169"/>
      <c r="F72" s="170">
        <f>SUM(F69:F71)</f>
        <v>681192.06</v>
      </c>
      <c r="G72" s="170">
        <f>SUM(G69:G71)</f>
        <v>16000</v>
      </c>
      <c r="H72" s="171">
        <f>G72/F72</f>
        <v>0.02</v>
      </c>
      <c r="I72" s="201"/>
      <c r="J72" s="201"/>
      <c r="K72" s="172">
        <f>K69</f>
        <v>0</v>
      </c>
      <c r="L72" s="173">
        <f>L69</f>
        <v>1</v>
      </c>
      <c r="M72" s="174"/>
      <c r="N72" s="93"/>
      <c r="O72" s="91"/>
      <c r="P72" s="92"/>
      <c r="Q72" s="93"/>
      <c r="R72" s="91"/>
      <c r="S72" s="91"/>
      <c r="T72" s="93"/>
      <c r="U72" s="91"/>
      <c r="V72" s="91"/>
      <c r="W72" s="92"/>
    </row>
    <row r="73" spans="2:13" ht="22.5">
      <c r="B73" s="195"/>
      <c r="C73" s="196" t="s">
        <v>48</v>
      </c>
      <c r="D73" s="197"/>
      <c r="E73" s="198"/>
      <c r="F73" s="199">
        <f>F12+F34+F23+F45+F56+F60+F64+F68+F72</f>
        <v>63591547.25</v>
      </c>
      <c r="G73" s="199">
        <f>G12+G34+G23+G45+G56+G60+G64+G68+G72</f>
        <v>64000</v>
      </c>
      <c r="H73" s="199">
        <f>H12+H34+H23+H45+H56+H60+H64+H68+H72</f>
        <v>0.1</v>
      </c>
      <c r="I73" s="199"/>
      <c r="J73" s="199"/>
      <c r="K73" s="222">
        <f>K12+K34+K23+K45+K56+K60+K64+K68+K72</f>
        <v>18</v>
      </c>
      <c r="L73" s="223">
        <f>(L12+L34+L23+L45+L56+L60+L64+L68+L72)/9</f>
        <v>1</v>
      </c>
      <c r="M73" s="200"/>
    </row>
  </sheetData>
  <sheetProtection/>
  <mergeCells count="39">
    <mergeCell ref="B69:B71"/>
    <mergeCell ref="C69:C71"/>
    <mergeCell ref="D69:D71"/>
    <mergeCell ref="B61:B63"/>
    <mergeCell ref="C61:C63"/>
    <mergeCell ref="D61:D63"/>
    <mergeCell ref="A56:C56"/>
    <mergeCell ref="B57:B59"/>
    <mergeCell ref="B65:B67"/>
    <mergeCell ref="C65:C67"/>
    <mergeCell ref="D65:D67"/>
    <mergeCell ref="D57:D59"/>
    <mergeCell ref="D24:D33"/>
    <mergeCell ref="D46:D55"/>
    <mergeCell ref="B13:B22"/>
    <mergeCell ref="C46:C55"/>
    <mergeCell ref="B46:B55"/>
    <mergeCell ref="B35:B44"/>
    <mergeCell ref="C35:C44"/>
    <mergeCell ref="D35:D44"/>
    <mergeCell ref="B24:B33"/>
    <mergeCell ref="A24:A33"/>
    <mergeCell ref="A23:C23"/>
    <mergeCell ref="C24:C33"/>
    <mergeCell ref="B5:B11"/>
    <mergeCell ref="C5:C11"/>
    <mergeCell ref="C57:C59"/>
    <mergeCell ref="A35:A44"/>
    <mergeCell ref="A45:C45"/>
    <mergeCell ref="A46:A55"/>
    <mergeCell ref="A34:C34"/>
    <mergeCell ref="A1:M1"/>
    <mergeCell ref="A12:C12"/>
    <mergeCell ref="A4:M4"/>
    <mergeCell ref="D13:D22"/>
    <mergeCell ref="C13:C22"/>
    <mergeCell ref="A5:A9"/>
    <mergeCell ref="A13:A22"/>
    <mergeCell ref="D5:D11"/>
  </mergeCells>
  <printOptions/>
  <pageMargins left="0.25" right="0.25" top="0.75" bottom="0.75" header="0.3" footer="0.3"/>
  <pageSetup horizontalDpi="300" verticalDpi="3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НТЦ "Лайн"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Marvel</dc:creator>
  <cp:keywords/>
  <dc:description/>
  <cp:lastModifiedBy>albina</cp:lastModifiedBy>
  <cp:lastPrinted>2018-12-05T05:03:33Z</cp:lastPrinted>
  <dcterms:created xsi:type="dcterms:W3CDTF">2008-03-03T07:08:24Z</dcterms:created>
  <dcterms:modified xsi:type="dcterms:W3CDTF">2019-02-07T10:59:04Z</dcterms:modified>
  <cp:category/>
  <cp:version/>
  <cp:contentType/>
  <cp:contentStatus/>
</cp:coreProperties>
</file>